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285" windowWidth="13830" windowHeight="7020"/>
  </bookViews>
  <sheets>
    <sheet name="Picture" sheetId="1" r:id="rId1"/>
    <sheet name="Sheet1" sheetId="6" r:id="rId2"/>
    <sheet name="Notes" sheetId="3" r:id="rId3"/>
    <sheet name="Annotated Report Example" sheetId="5" r:id="rId4"/>
  </sheets>
  <externalReferences>
    <externalReference r:id="rId5"/>
  </externalReferences>
  <definedNames>
    <definedName name="LeakageTreePicture" localSheetId="3">'Annotated Report Example'!$C$5:$AI$46</definedName>
    <definedName name="LeakageTreePicture">Picture!$C$5:$AI$46</definedName>
  </definedNames>
  <calcPr calcId="125725"/>
</workbook>
</file>

<file path=xl/calcChain.xml><?xml version="1.0" encoding="utf-8"?>
<calcChain xmlns="http://schemas.openxmlformats.org/spreadsheetml/2006/main">
  <c r="A1" i="6"/>
  <c r="DX135" i="1"/>
  <c r="DY135"/>
  <c r="DZ135"/>
  <c r="DX136"/>
  <c r="DY136"/>
  <c r="DZ136"/>
  <c r="DX137"/>
  <c r="DY137"/>
  <c r="DZ137"/>
  <c r="DX138"/>
  <c r="DY138"/>
  <c r="DZ138"/>
  <c r="DX139"/>
  <c r="DY139"/>
  <c r="DZ139"/>
  <c r="EA135"/>
  <c r="EA136"/>
  <c r="EA137"/>
  <c r="EA138"/>
  <c r="AF45"/>
  <c r="AF43"/>
  <c r="AF41"/>
  <c r="AF39"/>
  <c r="AF37"/>
  <c r="AF35"/>
  <c r="AF33"/>
  <c r="AB45"/>
  <c r="AB43"/>
  <c r="AB41"/>
  <c r="AB39"/>
  <c r="AB37"/>
  <c r="AB35"/>
  <c r="AB33"/>
  <c r="X45"/>
  <c r="X43"/>
  <c r="X41"/>
  <c r="X39"/>
  <c r="X37"/>
  <c r="X35"/>
  <c r="X33"/>
  <c r="T45"/>
  <c r="T43"/>
  <c r="T41"/>
  <c r="T39"/>
  <c r="T37"/>
  <c r="T35"/>
  <c r="T33"/>
  <c r="P45"/>
  <c r="P43"/>
  <c r="P41"/>
  <c r="P39"/>
  <c r="P37"/>
  <c r="P35"/>
  <c r="P33"/>
  <c r="L45"/>
  <c r="L43"/>
  <c r="L41"/>
  <c r="L39"/>
  <c r="L37"/>
  <c r="L35"/>
  <c r="L33"/>
  <c r="H45"/>
  <c r="H43"/>
  <c r="H41"/>
  <c r="H39"/>
  <c r="H37"/>
  <c r="H35"/>
  <c r="H33"/>
  <c r="D45"/>
  <c r="D43"/>
  <c r="D41"/>
  <c r="D35"/>
  <c r="D39"/>
  <c r="V24"/>
  <c r="DQ107"/>
  <c r="CY107"/>
  <c r="CW107" s="1"/>
  <c r="CX107"/>
  <c r="CX108"/>
  <c r="CY108"/>
  <c r="CX109"/>
  <c r="CV109" s="1"/>
  <c r="CY109"/>
  <c r="CX110"/>
  <c r="CV110" s="1"/>
  <c r="CY110"/>
  <c r="CX111"/>
  <c r="CV111" s="1"/>
  <c r="CY111"/>
  <c r="CX112"/>
  <c r="CV112" s="1"/>
  <c r="CY112"/>
  <c r="CX113"/>
  <c r="CV113" s="1"/>
  <c r="CY113"/>
  <c r="CX114"/>
  <c r="CV114" s="1"/>
  <c r="CY114"/>
  <c r="CX115"/>
  <c r="CY115"/>
  <c r="CX116"/>
  <c r="CY116"/>
  <c r="CX117"/>
  <c r="CV117" s="1"/>
  <c r="CY117"/>
  <c r="CX118"/>
  <c r="CV118" s="1"/>
  <c r="CY118"/>
  <c r="CX119"/>
  <c r="CY119"/>
  <c r="CX120"/>
  <c r="CY120"/>
  <c r="CX121"/>
  <c r="CV121" s="1"/>
  <c r="CY121"/>
  <c r="CX122"/>
  <c r="CV122" s="1"/>
  <c r="CY122"/>
  <c r="CX123"/>
  <c r="CY123"/>
  <c r="CX124"/>
  <c r="CY124"/>
  <c r="CX125"/>
  <c r="CY125"/>
  <c r="CX126"/>
  <c r="CY126"/>
  <c r="CX127"/>
  <c r="CY127"/>
  <c r="CX128"/>
  <c r="CY128"/>
  <c r="CX129"/>
  <c r="CY129"/>
  <c r="CX130"/>
  <c r="CY130"/>
  <c r="CX131"/>
  <c r="CY131"/>
  <c r="CX132"/>
  <c r="CY132"/>
  <c r="CX133"/>
  <c r="CY133"/>
  <c r="CX134"/>
  <c r="CY134"/>
  <c r="CX135"/>
  <c r="CY135"/>
  <c r="CX136"/>
  <c r="CY136"/>
  <c r="CX137"/>
  <c r="CY137"/>
  <c r="CX138"/>
  <c r="CV138" s="1"/>
  <c r="CY138"/>
  <c r="CX139"/>
  <c r="CY139"/>
  <c r="CX140"/>
  <c r="CY140"/>
  <c r="CX141"/>
  <c r="CY141"/>
  <c r="CX142"/>
  <c r="CY142"/>
  <c r="CX143"/>
  <c r="CY143"/>
  <c r="CX144"/>
  <c r="CY144"/>
  <c r="CX145"/>
  <c r="CY145"/>
  <c r="CX146"/>
  <c r="CY146"/>
  <c r="CX147"/>
  <c r="CY147"/>
  <c r="CX148"/>
  <c r="CY148"/>
  <c r="CX149"/>
  <c r="CY149"/>
  <c r="CX150"/>
  <c r="CY150"/>
  <c r="CX151"/>
  <c r="CY151"/>
  <c r="CX152"/>
  <c r="CY152"/>
  <c r="CX153"/>
  <c r="CY153"/>
  <c r="CX154"/>
  <c r="CY154"/>
  <c r="CX155"/>
  <c r="CV155" s="1"/>
  <c r="CY155"/>
  <c r="CX156"/>
  <c r="CY156"/>
  <c r="CX157"/>
  <c r="CY157"/>
  <c r="CX158"/>
  <c r="CV158" s="1"/>
  <c r="CY158"/>
  <c r="CX159"/>
  <c r="CY159"/>
  <c r="CX160"/>
  <c r="CV160" s="1"/>
  <c r="CY160"/>
  <c r="CX161"/>
  <c r="CY161"/>
  <c r="CX162"/>
  <c r="CY162"/>
  <c r="CX163"/>
  <c r="CY163"/>
  <c r="CX164"/>
  <c r="CY164"/>
  <c r="CX165"/>
  <c r="CY165"/>
  <c r="CX166"/>
  <c r="CY166"/>
  <c r="CX167"/>
  <c r="CY167"/>
  <c r="CX168"/>
  <c r="CY168"/>
  <c r="CX169"/>
  <c r="CY169"/>
  <c r="CX170"/>
  <c r="CV170" s="1"/>
  <c r="CY170"/>
  <c r="CX171"/>
  <c r="CY171"/>
  <c r="CX172"/>
  <c r="CV172" s="1"/>
  <c r="CY172"/>
  <c r="CX173"/>
  <c r="CY173"/>
  <c r="CX174"/>
  <c r="CV174" s="1"/>
  <c r="CY174"/>
  <c r="CX175"/>
  <c r="CY175"/>
  <c r="CX176"/>
  <c r="CV176" s="1"/>
  <c r="CY176"/>
  <c r="CX177"/>
  <c r="CV177" s="1"/>
  <c r="CY177"/>
  <c r="CX178"/>
  <c r="CV178" s="1"/>
  <c r="CY178"/>
  <c r="CX179"/>
  <c r="CV179" s="1"/>
  <c r="CY179"/>
  <c r="CX180"/>
  <c r="CV180" s="1"/>
  <c r="CY180"/>
  <c r="CX181"/>
  <c r="CV181" s="1"/>
  <c r="CY181"/>
  <c r="CX182"/>
  <c r="CV182" s="1"/>
  <c r="CY182"/>
  <c r="CX183"/>
  <c r="CV183" s="1"/>
  <c r="CY183"/>
  <c r="CX184"/>
  <c r="CV184" s="1"/>
  <c r="CY184"/>
  <c r="CX185"/>
  <c r="CY185"/>
  <c r="CX186"/>
  <c r="CY186"/>
  <c r="CX187"/>
  <c r="CY187"/>
  <c r="CX188"/>
  <c r="CY188"/>
  <c r="CX189"/>
  <c r="CV189" s="1"/>
  <c r="CY189"/>
  <c r="CX190"/>
  <c r="CY190"/>
  <c r="CX191"/>
  <c r="CV191" s="1"/>
  <c r="CY191"/>
  <c r="CX192"/>
  <c r="CY192"/>
  <c r="CX193"/>
  <c r="CV193" s="1"/>
  <c r="CY193"/>
  <c r="CX194"/>
  <c r="CY194"/>
  <c r="CX195"/>
  <c r="CV195" s="1"/>
  <c r="CY195"/>
  <c r="CX196"/>
  <c r="CY196"/>
  <c r="CX197"/>
  <c r="CV197" s="1"/>
  <c r="CY197"/>
  <c r="CX198"/>
  <c r="CY198"/>
  <c r="CX199"/>
  <c r="CV199" s="1"/>
  <c r="CY199"/>
  <c r="CX200"/>
  <c r="CV200" s="1"/>
  <c r="CY200"/>
  <c r="CX201"/>
  <c r="CV201" s="1"/>
  <c r="CY201"/>
  <c r="CX202"/>
  <c r="CV202" s="1"/>
  <c r="CY202"/>
  <c r="CX203"/>
  <c r="CV203" s="1"/>
  <c r="CY203"/>
  <c r="CX204"/>
  <c r="CY204"/>
  <c r="CX205"/>
  <c r="CV205" s="1"/>
  <c r="CY205"/>
  <c r="CX206"/>
  <c r="CY206"/>
  <c r="CZ111"/>
  <c r="DA107"/>
  <c r="DB107"/>
  <c r="P9" s="1"/>
  <c r="DC107"/>
  <c r="DD107"/>
  <c r="DE107"/>
  <c r="DF107"/>
  <c r="DG107"/>
  <c r="P16" s="1"/>
  <c r="DH107"/>
  <c r="DI107"/>
  <c r="DJ107"/>
  <c r="DK107"/>
  <c r="DL107"/>
  <c r="DM107"/>
  <c r="DN107"/>
  <c r="DO107"/>
  <c r="DP107"/>
  <c r="DR107"/>
  <c r="DS107"/>
  <c r="DT107"/>
  <c r="V12" s="1"/>
  <c r="DU107"/>
  <c r="DV107"/>
  <c r="DW107"/>
  <c r="DX107"/>
  <c r="E24" s="1"/>
  <c r="DY107"/>
  <c r="DZ107"/>
  <c r="EA107"/>
  <c r="EB107"/>
  <c r="DA108"/>
  <c r="DB108"/>
  <c r="DC108"/>
  <c r="DD108"/>
  <c r="DE108"/>
  <c r="DF108"/>
  <c r="DG108"/>
  <c r="DH108"/>
  <c r="DI108"/>
  <c r="DJ108"/>
  <c r="DK108"/>
  <c r="L24"/>
  <c r="DL108"/>
  <c r="DM108"/>
  <c r="DN108"/>
  <c r="DO108"/>
  <c r="DP108"/>
  <c r="DQ108"/>
  <c r="DR108"/>
  <c r="DS108"/>
  <c r="DT108"/>
  <c r="DU108"/>
  <c r="DV108"/>
  <c r="DW108"/>
  <c r="DX108"/>
  <c r="DY108"/>
  <c r="DZ108"/>
  <c r="EA108"/>
  <c r="EB108"/>
  <c r="DA109"/>
  <c r="DB109"/>
  <c r="DC109"/>
  <c r="DD109"/>
  <c r="DE109"/>
  <c r="DF109"/>
  <c r="DG109"/>
  <c r="DH109"/>
  <c r="DI109"/>
  <c r="DJ109"/>
  <c r="DK109"/>
  <c r="DL109"/>
  <c r="DM109"/>
  <c r="DN109"/>
  <c r="DO109"/>
  <c r="DP109"/>
  <c r="DQ109"/>
  <c r="DR109"/>
  <c r="DS109"/>
  <c r="DT109"/>
  <c r="DU109"/>
  <c r="DV109"/>
  <c r="DW109"/>
  <c r="DX109"/>
  <c r="DY109"/>
  <c r="DZ109"/>
  <c r="EA109"/>
  <c r="EB109"/>
  <c r="DA110"/>
  <c r="DB110"/>
  <c r="DC110"/>
  <c r="DD110"/>
  <c r="DE110"/>
  <c r="DF110"/>
  <c r="DG110"/>
  <c r="DH110"/>
  <c r="DI110"/>
  <c r="DJ110"/>
  <c r="DK110"/>
  <c r="ED110" s="1"/>
  <c r="DL110"/>
  <c r="DM110"/>
  <c r="DN110"/>
  <c r="DO110"/>
  <c r="DP110"/>
  <c r="DQ110"/>
  <c r="DR110"/>
  <c r="DS110"/>
  <c r="DT110"/>
  <c r="DU110"/>
  <c r="DV110"/>
  <c r="DW110"/>
  <c r="DX110"/>
  <c r="DY110"/>
  <c r="DZ110"/>
  <c r="EA110"/>
  <c r="EB110"/>
  <c r="DA111"/>
  <c r="DB111"/>
  <c r="DC111"/>
  <c r="DD111"/>
  <c r="DE111"/>
  <c r="DF111"/>
  <c r="DG111"/>
  <c r="DH111"/>
  <c r="DI111"/>
  <c r="DJ111"/>
  <c r="DK111"/>
  <c r="DL111"/>
  <c r="DM111"/>
  <c r="DN111"/>
  <c r="DO111"/>
  <c r="DP111"/>
  <c r="DQ111"/>
  <c r="DR111"/>
  <c r="DS111"/>
  <c r="DT111"/>
  <c r="DU111"/>
  <c r="DV111"/>
  <c r="DW111"/>
  <c r="DX111"/>
  <c r="DY111"/>
  <c r="DZ111"/>
  <c r="EA111"/>
  <c r="EB111"/>
  <c r="DA112"/>
  <c r="DB112"/>
  <c r="DC112"/>
  <c r="DD112"/>
  <c r="DE112"/>
  <c r="DF112"/>
  <c r="DG112"/>
  <c r="DH112"/>
  <c r="DI112"/>
  <c r="DJ112"/>
  <c r="DK112"/>
  <c r="DL112"/>
  <c r="DM112"/>
  <c r="DN112"/>
  <c r="DO112"/>
  <c r="DP112"/>
  <c r="DQ112"/>
  <c r="DR112"/>
  <c r="DS112"/>
  <c r="DT112"/>
  <c r="DU112"/>
  <c r="DV112"/>
  <c r="DW112"/>
  <c r="DX112"/>
  <c r="DY112"/>
  <c r="DZ112"/>
  <c r="EA112"/>
  <c r="EB112"/>
  <c r="DA113"/>
  <c r="DB113"/>
  <c r="DC113"/>
  <c r="DD113"/>
  <c r="DE113"/>
  <c r="DF113"/>
  <c r="DG113"/>
  <c r="DH113"/>
  <c r="DI113"/>
  <c r="DJ113"/>
  <c r="DK113"/>
  <c r="DL113"/>
  <c r="DM113"/>
  <c r="DN113"/>
  <c r="DO113"/>
  <c r="DP113"/>
  <c r="DQ113"/>
  <c r="DR113"/>
  <c r="DS113"/>
  <c r="DT113"/>
  <c r="DU113"/>
  <c r="DV113"/>
  <c r="DW113"/>
  <c r="DX113"/>
  <c r="DY113"/>
  <c r="DZ113"/>
  <c r="EA113"/>
  <c r="EB113"/>
  <c r="DA114"/>
  <c r="DB114"/>
  <c r="DC114"/>
  <c r="DD114"/>
  <c r="DE114"/>
  <c r="DF114"/>
  <c r="DG114"/>
  <c r="DH114"/>
  <c r="DI114"/>
  <c r="DJ114"/>
  <c r="DK114"/>
  <c r="DL114"/>
  <c r="DM114"/>
  <c r="DN114"/>
  <c r="DO114"/>
  <c r="DP114"/>
  <c r="DQ114"/>
  <c r="DR114"/>
  <c r="DS114"/>
  <c r="DT114"/>
  <c r="DU114"/>
  <c r="DV114"/>
  <c r="DW114"/>
  <c r="DX114"/>
  <c r="DY114"/>
  <c r="DZ114"/>
  <c r="EA114"/>
  <c r="EB114"/>
  <c r="DA115"/>
  <c r="DB115"/>
  <c r="DC115"/>
  <c r="DD115"/>
  <c r="DE115"/>
  <c r="DF115"/>
  <c r="DG115"/>
  <c r="DH115"/>
  <c r="DI115"/>
  <c r="DJ115"/>
  <c r="DK115"/>
  <c r="DL115"/>
  <c r="DM115"/>
  <c r="DN115"/>
  <c r="DO115"/>
  <c r="DP115"/>
  <c r="DQ115"/>
  <c r="DR115"/>
  <c r="DS115"/>
  <c r="DT115"/>
  <c r="DU115"/>
  <c r="DV115"/>
  <c r="DW115"/>
  <c r="DX115"/>
  <c r="DY115"/>
  <c r="DZ115"/>
  <c r="EA115"/>
  <c r="EB115"/>
  <c r="DA116"/>
  <c r="DB116"/>
  <c r="DC116"/>
  <c r="DD116"/>
  <c r="DE116"/>
  <c r="DF116"/>
  <c r="DG116"/>
  <c r="DH116"/>
  <c r="DI116"/>
  <c r="DJ116"/>
  <c r="DK116"/>
  <c r="EF116" s="1"/>
  <c r="EH116" s="1"/>
  <c r="DL116"/>
  <c r="DM116"/>
  <c r="DN116"/>
  <c r="DO116"/>
  <c r="DP116"/>
  <c r="DQ116"/>
  <c r="DR116"/>
  <c r="DS116"/>
  <c r="DT116"/>
  <c r="DU116"/>
  <c r="DV116"/>
  <c r="DW116"/>
  <c r="DX116"/>
  <c r="DY116"/>
  <c r="DZ116"/>
  <c r="EA116"/>
  <c r="EB116"/>
  <c r="DA117"/>
  <c r="DB117"/>
  <c r="DC117"/>
  <c r="DD117"/>
  <c r="DE117"/>
  <c r="DF117"/>
  <c r="DG117"/>
  <c r="DH117"/>
  <c r="DI117"/>
  <c r="DJ117"/>
  <c r="DK117"/>
  <c r="DL117"/>
  <c r="DM117"/>
  <c r="DN117"/>
  <c r="DO117"/>
  <c r="DP117"/>
  <c r="DQ117"/>
  <c r="DR117"/>
  <c r="DS117"/>
  <c r="DT117"/>
  <c r="DU117"/>
  <c r="DV117"/>
  <c r="DW117"/>
  <c r="DX117"/>
  <c r="DY117"/>
  <c r="DZ117"/>
  <c r="EA117"/>
  <c r="EB117"/>
  <c r="DA118"/>
  <c r="DB118"/>
  <c r="DC118"/>
  <c r="DD118"/>
  <c r="DE118"/>
  <c r="DF118"/>
  <c r="DG118"/>
  <c r="DH118"/>
  <c r="DI118"/>
  <c r="DJ118"/>
  <c r="DK118"/>
  <c r="DL118"/>
  <c r="DM118"/>
  <c r="DN118"/>
  <c r="DO118"/>
  <c r="DP118"/>
  <c r="DQ118"/>
  <c r="DR118"/>
  <c r="DS118"/>
  <c r="DT118"/>
  <c r="DU118"/>
  <c r="DV118"/>
  <c r="DW118"/>
  <c r="DX118"/>
  <c r="DY118"/>
  <c r="DZ118"/>
  <c r="EA118"/>
  <c r="EB118"/>
  <c r="DA119"/>
  <c r="DB119"/>
  <c r="DC119"/>
  <c r="DD119"/>
  <c r="DE119"/>
  <c r="DF119"/>
  <c r="DG119"/>
  <c r="DH119"/>
  <c r="DI119"/>
  <c r="DJ119"/>
  <c r="DK119"/>
  <c r="DL119"/>
  <c r="DM119"/>
  <c r="DN119"/>
  <c r="DO119"/>
  <c r="DP119"/>
  <c r="DQ119"/>
  <c r="DR119"/>
  <c r="DS119"/>
  <c r="DT119"/>
  <c r="DU119"/>
  <c r="DV119"/>
  <c r="DW119"/>
  <c r="DX119"/>
  <c r="DY119"/>
  <c r="DZ119"/>
  <c r="EA119"/>
  <c r="EB119"/>
  <c r="DA120"/>
  <c r="DB120"/>
  <c r="DC120"/>
  <c r="DD120"/>
  <c r="DE120"/>
  <c r="DF120"/>
  <c r="DG120"/>
  <c r="DH120"/>
  <c r="DI120"/>
  <c r="DJ120"/>
  <c r="DK120"/>
  <c r="DL120"/>
  <c r="DM120"/>
  <c r="DN120"/>
  <c r="DO120"/>
  <c r="DP120"/>
  <c r="DQ120"/>
  <c r="DR120"/>
  <c r="DS120"/>
  <c r="DT120"/>
  <c r="DU120"/>
  <c r="DV120"/>
  <c r="DW120"/>
  <c r="DX120"/>
  <c r="DY120"/>
  <c r="DZ120"/>
  <c r="EA120"/>
  <c r="EB120"/>
  <c r="DA121"/>
  <c r="DB121"/>
  <c r="DC121"/>
  <c r="DD121"/>
  <c r="DE121"/>
  <c r="DF121"/>
  <c r="DG121"/>
  <c r="DH121"/>
  <c r="DI121"/>
  <c r="DJ121"/>
  <c r="DK121"/>
  <c r="DL121"/>
  <c r="DM121"/>
  <c r="DN121"/>
  <c r="DO121"/>
  <c r="DP121"/>
  <c r="DQ121"/>
  <c r="DR121"/>
  <c r="DS121"/>
  <c r="DT121"/>
  <c r="DU121"/>
  <c r="DV121"/>
  <c r="DW121"/>
  <c r="DX121"/>
  <c r="DY121"/>
  <c r="DZ121"/>
  <c r="EA121"/>
  <c r="EB121"/>
  <c r="DA122"/>
  <c r="DB122"/>
  <c r="DC122"/>
  <c r="DD122"/>
  <c r="DE122"/>
  <c r="DF122"/>
  <c r="DG122"/>
  <c r="DH122"/>
  <c r="DI122"/>
  <c r="DJ122"/>
  <c r="DK122"/>
  <c r="DL122"/>
  <c r="DM122"/>
  <c r="DN122"/>
  <c r="DO122"/>
  <c r="DP122"/>
  <c r="DQ122"/>
  <c r="DR122"/>
  <c r="DS122"/>
  <c r="DT122"/>
  <c r="DU122"/>
  <c r="DV122"/>
  <c r="DW122"/>
  <c r="DX122"/>
  <c r="DY122"/>
  <c r="DZ122"/>
  <c r="EA122"/>
  <c r="EB122"/>
  <c r="DA123"/>
  <c r="DB123"/>
  <c r="DC123"/>
  <c r="DD123"/>
  <c r="DE123"/>
  <c r="DF123"/>
  <c r="DG123"/>
  <c r="DH123"/>
  <c r="DI123"/>
  <c r="DJ123"/>
  <c r="DK123"/>
  <c r="DL123"/>
  <c r="DM123"/>
  <c r="DN123"/>
  <c r="DO123"/>
  <c r="DP123"/>
  <c r="DQ123"/>
  <c r="DR123"/>
  <c r="DS123"/>
  <c r="DT123"/>
  <c r="DU123"/>
  <c r="DV123"/>
  <c r="DW123"/>
  <c r="DX123"/>
  <c r="DY123"/>
  <c r="DZ123"/>
  <c r="EA123"/>
  <c r="EB123"/>
  <c r="DA124"/>
  <c r="DB124"/>
  <c r="DC124"/>
  <c r="DD124"/>
  <c r="DE124"/>
  <c r="DF124"/>
  <c r="DG124"/>
  <c r="DH124"/>
  <c r="DI124"/>
  <c r="DJ124"/>
  <c r="DK124"/>
  <c r="EF124" s="1"/>
  <c r="EH124" s="1"/>
  <c r="DL124"/>
  <c r="DM124"/>
  <c r="DN124"/>
  <c r="DO124"/>
  <c r="DP124"/>
  <c r="DQ124"/>
  <c r="DR124"/>
  <c r="DS124"/>
  <c r="DT124"/>
  <c r="DU124"/>
  <c r="DV124"/>
  <c r="DW124"/>
  <c r="DX124"/>
  <c r="DY124"/>
  <c r="DZ124"/>
  <c r="EA124"/>
  <c r="EB124"/>
  <c r="DA125"/>
  <c r="DB125"/>
  <c r="DC125"/>
  <c r="DD125"/>
  <c r="DE125"/>
  <c r="DF125"/>
  <c r="DG125"/>
  <c r="DH125"/>
  <c r="DI125"/>
  <c r="DJ125"/>
  <c r="DK125"/>
  <c r="DL125"/>
  <c r="DM125"/>
  <c r="DN125"/>
  <c r="DO125"/>
  <c r="DP125"/>
  <c r="DQ125"/>
  <c r="DR125"/>
  <c r="DS125"/>
  <c r="DT125"/>
  <c r="DU125"/>
  <c r="DV125"/>
  <c r="DW125"/>
  <c r="DX125"/>
  <c r="DY125"/>
  <c r="DZ125"/>
  <c r="EA125"/>
  <c r="EB125"/>
  <c r="DA126"/>
  <c r="DB126"/>
  <c r="DC126"/>
  <c r="DD126"/>
  <c r="DE126"/>
  <c r="DF126"/>
  <c r="DG126"/>
  <c r="DH126"/>
  <c r="DI126"/>
  <c r="DJ126"/>
  <c r="DK126"/>
  <c r="EF126" s="1"/>
  <c r="EH126" s="1"/>
  <c r="DL126"/>
  <c r="DM126"/>
  <c r="DN126"/>
  <c r="DO126"/>
  <c r="DP126"/>
  <c r="DQ126"/>
  <c r="DR126"/>
  <c r="DS126"/>
  <c r="DT126"/>
  <c r="DU126"/>
  <c r="DV126"/>
  <c r="DW126"/>
  <c r="DX126"/>
  <c r="DY126"/>
  <c r="DZ126"/>
  <c r="EA126"/>
  <c r="EB126"/>
  <c r="DA127"/>
  <c r="DB127"/>
  <c r="DC127"/>
  <c r="DD127"/>
  <c r="DE127"/>
  <c r="DF127"/>
  <c r="DG127"/>
  <c r="DH127"/>
  <c r="DI127"/>
  <c r="DJ127"/>
  <c r="DK127"/>
  <c r="DL127"/>
  <c r="DM127"/>
  <c r="DN127"/>
  <c r="DO127"/>
  <c r="DP127"/>
  <c r="DQ127"/>
  <c r="DR127"/>
  <c r="DS127"/>
  <c r="DT127"/>
  <c r="DU127"/>
  <c r="DV127"/>
  <c r="DW127"/>
  <c r="DX127"/>
  <c r="DY127"/>
  <c r="DZ127"/>
  <c r="EA127"/>
  <c r="EB127"/>
  <c r="DA128"/>
  <c r="DB128"/>
  <c r="DC128"/>
  <c r="DD128"/>
  <c r="DE128"/>
  <c r="DF128"/>
  <c r="DG128"/>
  <c r="DH128"/>
  <c r="DI128"/>
  <c r="DJ128"/>
  <c r="DK128"/>
  <c r="ED128" s="1"/>
  <c r="DL128"/>
  <c r="DM128"/>
  <c r="DN128"/>
  <c r="DO128"/>
  <c r="DP128"/>
  <c r="DQ128"/>
  <c r="DR128"/>
  <c r="DS128"/>
  <c r="DT128"/>
  <c r="DU128"/>
  <c r="DV128"/>
  <c r="DW128"/>
  <c r="DX128"/>
  <c r="DY128"/>
  <c r="DZ128"/>
  <c r="EA128"/>
  <c r="EB128"/>
  <c r="DA129"/>
  <c r="DB129"/>
  <c r="DC129"/>
  <c r="DD129"/>
  <c r="DE129"/>
  <c r="DF129"/>
  <c r="DG129"/>
  <c r="DH129"/>
  <c r="DI129"/>
  <c r="DJ129"/>
  <c r="DK129"/>
  <c r="DL129"/>
  <c r="DM129"/>
  <c r="DN129"/>
  <c r="DO129"/>
  <c r="DP129"/>
  <c r="DQ129"/>
  <c r="DR129"/>
  <c r="DS129"/>
  <c r="DT129"/>
  <c r="DU129"/>
  <c r="DV129"/>
  <c r="DW129"/>
  <c r="DX129"/>
  <c r="DY129"/>
  <c r="DZ129"/>
  <c r="EA129"/>
  <c r="EB129"/>
  <c r="DA130"/>
  <c r="DB130"/>
  <c r="DC130"/>
  <c r="DD130"/>
  <c r="DE130"/>
  <c r="DF130"/>
  <c r="DG130"/>
  <c r="DH130"/>
  <c r="DI130"/>
  <c r="DJ130"/>
  <c r="DK130"/>
  <c r="CB130" s="1"/>
  <c r="CC130" s="1"/>
  <c r="DL130"/>
  <c r="DM130"/>
  <c r="DN130"/>
  <c r="DO130"/>
  <c r="DP130"/>
  <c r="DQ130"/>
  <c r="DR130"/>
  <c r="DS130"/>
  <c r="DT130"/>
  <c r="DU130"/>
  <c r="DV130"/>
  <c r="DW130"/>
  <c r="DX130"/>
  <c r="DY130"/>
  <c r="DZ130"/>
  <c r="EA130"/>
  <c r="EB130"/>
  <c r="DA131"/>
  <c r="DB131"/>
  <c r="DC131"/>
  <c r="DD131"/>
  <c r="DE131"/>
  <c r="DF131"/>
  <c r="DG131"/>
  <c r="DH131"/>
  <c r="DI131"/>
  <c r="DJ131"/>
  <c r="DK131"/>
  <c r="DL131"/>
  <c r="DM131"/>
  <c r="DN131"/>
  <c r="DO131"/>
  <c r="DP131"/>
  <c r="DQ131"/>
  <c r="DR131"/>
  <c r="DS131"/>
  <c r="DT131"/>
  <c r="DU131"/>
  <c r="DV131"/>
  <c r="DW131"/>
  <c r="DX131"/>
  <c r="DY131"/>
  <c r="DZ131"/>
  <c r="EA131"/>
  <c r="EB131"/>
  <c r="DA132"/>
  <c r="DB132"/>
  <c r="DC132"/>
  <c r="DD132"/>
  <c r="DE132"/>
  <c r="DF132"/>
  <c r="DG132"/>
  <c r="DH132"/>
  <c r="DI132"/>
  <c r="DJ132"/>
  <c r="DK132"/>
  <c r="ED132" s="1"/>
  <c r="DL132"/>
  <c r="DM132"/>
  <c r="DN132"/>
  <c r="DO132"/>
  <c r="DP132"/>
  <c r="DQ132"/>
  <c r="DR132"/>
  <c r="DS132"/>
  <c r="DT132"/>
  <c r="DU132"/>
  <c r="DV132"/>
  <c r="DW132"/>
  <c r="DX132"/>
  <c r="DY132"/>
  <c r="DZ132"/>
  <c r="EA132"/>
  <c r="EB132"/>
  <c r="DA133"/>
  <c r="DB133"/>
  <c r="DC133"/>
  <c r="DD133"/>
  <c r="DE133"/>
  <c r="DF133"/>
  <c r="DG133"/>
  <c r="DH133"/>
  <c r="DI133"/>
  <c r="DJ133"/>
  <c r="DK133"/>
  <c r="DL133"/>
  <c r="DM133"/>
  <c r="DN133"/>
  <c r="DO133"/>
  <c r="DP133"/>
  <c r="DQ133"/>
  <c r="DR133"/>
  <c r="DS133"/>
  <c r="DT133"/>
  <c r="DU133"/>
  <c r="DV133"/>
  <c r="DW133"/>
  <c r="DX133"/>
  <c r="DY133"/>
  <c r="DZ133"/>
  <c r="EA133"/>
  <c r="EB133"/>
  <c r="DA134"/>
  <c r="DB134"/>
  <c r="DC134"/>
  <c r="DD134"/>
  <c r="DE134"/>
  <c r="DF134"/>
  <c r="DG134"/>
  <c r="DH134"/>
  <c r="DI134"/>
  <c r="DJ134"/>
  <c r="DK134"/>
  <c r="ED134" s="1"/>
  <c r="DL134"/>
  <c r="DM134"/>
  <c r="DN134"/>
  <c r="DO134"/>
  <c r="DP134"/>
  <c r="DQ134"/>
  <c r="DR134"/>
  <c r="DS134"/>
  <c r="DT134"/>
  <c r="DU134"/>
  <c r="DV134"/>
  <c r="DW134"/>
  <c r="DX134"/>
  <c r="DY134"/>
  <c r="DZ134"/>
  <c r="EA134"/>
  <c r="EB134"/>
  <c r="DA135"/>
  <c r="DB135"/>
  <c r="DC135"/>
  <c r="DD135"/>
  <c r="DE135"/>
  <c r="DF135"/>
  <c r="DG135"/>
  <c r="DH135"/>
  <c r="DI135"/>
  <c r="DJ135"/>
  <c r="DK135"/>
  <c r="DL135"/>
  <c r="DM135"/>
  <c r="DN135"/>
  <c r="DO135"/>
  <c r="DP135"/>
  <c r="DQ135"/>
  <c r="DR135"/>
  <c r="DS135"/>
  <c r="DT135"/>
  <c r="DU135"/>
  <c r="DV135"/>
  <c r="DW135"/>
  <c r="EB135"/>
  <c r="DA136"/>
  <c r="DB136"/>
  <c r="DC136"/>
  <c r="DD136"/>
  <c r="DE136"/>
  <c r="DF136"/>
  <c r="DG136"/>
  <c r="DH136"/>
  <c r="DI136"/>
  <c r="DJ136"/>
  <c r="DK136"/>
  <c r="DL136"/>
  <c r="DM136"/>
  <c r="DN136"/>
  <c r="DO136"/>
  <c r="DP136"/>
  <c r="DQ136"/>
  <c r="DR136"/>
  <c r="DS136"/>
  <c r="DT136"/>
  <c r="DU136"/>
  <c r="DV136"/>
  <c r="DW136"/>
  <c r="EB136"/>
  <c r="DA137"/>
  <c r="DB137"/>
  <c r="DC137"/>
  <c r="DD137"/>
  <c r="DE137"/>
  <c r="DF137"/>
  <c r="DG137"/>
  <c r="DH137"/>
  <c r="DI137"/>
  <c r="DJ137"/>
  <c r="DK137"/>
  <c r="DL137"/>
  <c r="DM137"/>
  <c r="DN137"/>
  <c r="DO137"/>
  <c r="DP137"/>
  <c r="DQ137"/>
  <c r="DR137"/>
  <c r="DS137"/>
  <c r="DT137"/>
  <c r="DU137"/>
  <c r="DV137"/>
  <c r="DW137"/>
  <c r="EB137"/>
  <c r="DA138"/>
  <c r="DB138"/>
  <c r="DC138"/>
  <c r="DD138"/>
  <c r="DE138"/>
  <c r="DF138"/>
  <c r="DG138"/>
  <c r="DH138"/>
  <c r="DI138"/>
  <c r="DJ138"/>
  <c r="DK138"/>
  <c r="CB138" s="1"/>
  <c r="DL138"/>
  <c r="DM138"/>
  <c r="DN138"/>
  <c r="DO138"/>
  <c r="DP138"/>
  <c r="DQ138"/>
  <c r="DR138"/>
  <c r="DS138"/>
  <c r="DT138"/>
  <c r="DU138"/>
  <c r="DV138"/>
  <c r="DW138"/>
  <c r="EB138"/>
  <c r="DA139"/>
  <c r="DB139"/>
  <c r="DC139"/>
  <c r="DD139"/>
  <c r="DE139"/>
  <c r="DF139"/>
  <c r="DG139"/>
  <c r="DH139"/>
  <c r="DI139"/>
  <c r="DJ139"/>
  <c r="DK139"/>
  <c r="DL139"/>
  <c r="DM139"/>
  <c r="DN139"/>
  <c r="DO139"/>
  <c r="DP139"/>
  <c r="DQ139"/>
  <c r="DR139"/>
  <c r="DS139"/>
  <c r="DT139"/>
  <c r="DU139"/>
  <c r="DV139"/>
  <c r="DW139"/>
  <c r="EA139"/>
  <c r="EB139"/>
  <c r="DA140"/>
  <c r="DB140"/>
  <c r="DC140"/>
  <c r="DD140"/>
  <c r="DE140"/>
  <c r="DF140"/>
  <c r="DG140"/>
  <c r="DH140"/>
  <c r="DI140"/>
  <c r="DJ140"/>
  <c r="DK140"/>
  <c r="DL140"/>
  <c r="DM140"/>
  <c r="DN140"/>
  <c r="DO140"/>
  <c r="DP140"/>
  <c r="DQ140"/>
  <c r="DR140"/>
  <c r="DS140"/>
  <c r="DT140"/>
  <c r="DU140"/>
  <c r="DV140"/>
  <c r="DW140"/>
  <c r="DX140"/>
  <c r="DY140"/>
  <c r="DZ140"/>
  <c r="EA140"/>
  <c r="EB140"/>
  <c r="DA141"/>
  <c r="DB141"/>
  <c r="DC141"/>
  <c r="DD141"/>
  <c r="DE141"/>
  <c r="DF141"/>
  <c r="DG141"/>
  <c r="DH141"/>
  <c r="DI141"/>
  <c r="DJ141"/>
  <c r="DK141"/>
  <c r="DL141"/>
  <c r="DM141"/>
  <c r="DN141"/>
  <c r="DO141"/>
  <c r="DP141"/>
  <c r="DQ141"/>
  <c r="DR141"/>
  <c r="DS141"/>
  <c r="DT141"/>
  <c r="DU141"/>
  <c r="DV141"/>
  <c r="DW141"/>
  <c r="DX141"/>
  <c r="DY141"/>
  <c r="DZ141"/>
  <c r="EA141"/>
  <c r="EB141"/>
  <c r="DA142"/>
  <c r="DB142"/>
  <c r="DC142"/>
  <c r="DD142"/>
  <c r="DE142"/>
  <c r="DF142"/>
  <c r="DG142"/>
  <c r="DH142"/>
  <c r="DI142"/>
  <c r="DJ142"/>
  <c r="DK142"/>
  <c r="DL142"/>
  <c r="DM142"/>
  <c r="DN142"/>
  <c r="DO142"/>
  <c r="DP142"/>
  <c r="DQ142"/>
  <c r="DR142"/>
  <c r="DS142"/>
  <c r="DT142"/>
  <c r="DU142"/>
  <c r="DV142"/>
  <c r="DW142"/>
  <c r="DX142"/>
  <c r="DY142"/>
  <c r="DZ142"/>
  <c r="EA142"/>
  <c r="EB142"/>
  <c r="DA143"/>
  <c r="DB143"/>
  <c r="DC143"/>
  <c r="DD143"/>
  <c r="DE143"/>
  <c r="DF143"/>
  <c r="DG143"/>
  <c r="DH143"/>
  <c r="DI143"/>
  <c r="DJ143"/>
  <c r="DK143"/>
  <c r="DL143"/>
  <c r="DM143"/>
  <c r="DN143"/>
  <c r="DO143"/>
  <c r="DP143"/>
  <c r="DQ143"/>
  <c r="DR143"/>
  <c r="DS143"/>
  <c r="DT143"/>
  <c r="DU143"/>
  <c r="DV143"/>
  <c r="DW143"/>
  <c r="DX143"/>
  <c r="DY143"/>
  <c r="DZ143"/>
  <c r="EA143"/>
  <c r="EB143"/>
  <c r="DA144"/>
  <c r="DB144"/>
  <c r="DC144"/>
  <c r="DD144"/>
  <c r="DE144"/>
  <c r="DF144"/>
  <c r="DG144"/>
  <c r="DH144"/>
  <c r="DI144"/>
  <c r="DJ144"/>
  <c r="DK144"/>
  <c r="DL144"/>
  <c r="DM144"/>
  <c r="DN144"/>
  <c r="DO144"/>
  <c r="DP144"/>
  <c r="DQ144"/>
  <c r="DR144"/>
  <c r="DS144"/>
  <c r="DT144"/>
  <c r="DU144"/>
  <c r="DV144"/>
  <c r="DW144"/>
  <c r="DX144"/>
  <c r="DY144"/>
  <c r="DZ144"/>
  <c r="EA144"/>
  <c r="EB144"/>
  <c r="DA145"/>
  <c r="DB145"/>
  <c r="DC145"/>
  <c r="DD145"/>
  <c r="DE145"/>
  <c r="DF145"/>
  <c r="DG145"/>
  <c r="DH145"/>
  <c r="DI145"/>
  <c r="DJ145"/>
  <c r="DK145"/>
  <c r="DL145"/>
  <c r="DM145"/>
  <c r="DN145"/>
  <c r="DO145"/>
  <c r="DP145"/>
  <c r="DQ145"/>
  <c r="DR145"/>
  <c r="DS145"/>
  <c r="DT145"/>
  <c r="DU145"/>
  <c r="DV145"/>
  <c r="DW145"/>
  <c r="DX145"/>
  <c r="DY145"/>
  <c r="DZ145"/>
  <c r="EA145"/>
  <c r="EB145"/>
  <c r="DA146"/>
  <c r="DB146"/>
  <c r="DC146"/>
  <c r="DD146"/>
  <c r="DE146"/>
  <c r="DF146"/>
  <c r="DG146"/>
  <c r="DH146"/>
  <c r="DI146"/>
  <c r="DJ146"/>
  <c r="DK146"/>
  <c r="DL146"/>
  <c r="DM146"/>
  <c r="DN146"/>
  <c r="DO146"/>
  <c r="DP146"/>
  <c r="DQ146"/>
  <c r="DR146"/>
  <c r="DS146"/>
  <c r="DT146"/>
  <c r="DU146"/>
  <c r="DV146"/>
  <c r="DW146"/>
  <c r="DX146"/>
  <c r="DY146"/>
  <c r="DZ146"/>
  <c r="EA146"/>
  <c r="EB146"/>
  <c r="DA147"/>
  <c r="DB147"/>
  <c r="DC147"/>
  <c r="DD147"/>
  <c r="DE147"/>
  <c r="DF147"/>
  <c r="DG147"/>
  <c r="DH147"/>
  <c r="DI147"/>
  <c r="DJ147"/>
  <c r="DK147"/>
  <c r="DL147"/>
  <c r="DM147"/>
  <c r="DN147"/>
  <c r="DO147"/>
  <c r="DP147"/>
  <c r="DQ147"/>
  <c r="DR147"/>
  <c r="DS147"/>
  <c r="DT147"/>
  <c r="DU147"/>
  <c r="DV147"/>
  <c r="DW147"/>
  <c r="DX147"/>
  <c r="DY147"/>
  <c r="DZ147"/>
  <c r="EA147"/>
  <c r="EB147"/>
  <c r="DA148"/>
  <c r="DB148"/>
  <c r="DC148"/>
  <c r="DD148"/>
  <c r="DE148"/>
  <c r="DF148"/>
  <c r="DG148"/>
  <c r="DH148"/>
  <c r="DI148"/>
  <c r="DJ148"/>
  <c r="DK148"/>
  <c r="DL148"/>
  <c r="DM148"/>
  <c r="DN148"/>
  <c r="DO148"/>
  <c r="DP148"/>
  <c r="DQ148"/>
  <c r="DR148"/>
  <c r="DS148"/>
  <c r="DT148"/>
  <c r="DU148"/>
  <c r="DV148"/>
  <c r="DW148"/>
  <c r="DX148"/>
  <c r="DY148"/>
  <c r="DZ148"/>
  <c r="EA148"/>
  <c r="EB148"/>
  <c r="DA149"/>
  <c r="DB149"/>
  <c r="DC149"/>
  <c r="DD149"/>
  <c r="DE149"/>
  <c r="DF149"/>
  <c r="DG149"/>
  <c r="DH149"/>
  <c r="DI149"/>
  <c r="DJ149"/>
  <c r="DK149"/>
  <c r="DL149"/>
  <c r="DM149"/>
  <c r="DN149"/>
  <c r="DO149"/>
  <c r="DP149"/>
  <c r="DQ149"/>
  <c r="DR149"/>
  <c r="DS149"/>
  <c r="DT149"/>
  <c r="DU149"/>
  <c r="DV149"/>
  <c r="DW149"/>
  <c r="DX149"/>
  <c r="DY149"/>
  <c r="DZ149"/>
  <c r="EA149"/>
  <c r="EB149"/>
  <c r="DA150"/>
  <c r="DB150"/>
  <c r="DC150"/>
  <c r="DD150"/>
  <c r="DE150"/>
  <c r="DF150"/>
  <c r="DG150"/>
  <c r="DH150"/>
  <c r="DI150"/>
  <c r="DJ150"/>
  <c r="DK150"/>
  <c r="DL150"/>
  <c r="DM150"/>
  <c r="DN150"/>
  <c r="DO150"/>
  <c r="DP150"/>
  <c r="DQ150"/>
  <c r="DR150"/>
  <c r="DS150"/>
  <c r="DT150"/>
  <c r="DU150"/>
  <c r="DV150"/>
  <c r="DW150"/>
  <c r="DX150"/>
  <c r="DY150"/>
  <c r="DZ150"/>
  <c r="EA150"/>
  <c r="EB150"/>
  <c r="DA151"/>
  <c r="DB151"/>
  <c r="DC151"/>
  <c r="DD151"/>
  <c r="DE151"/>
  <c r="DF151"/>
  <c r="DG151"/>
  <c r="DH151"/>
  <c r="DI151"/>
  <c r="DJ151"/>
  <c r="DK151"/>
  <c r="DL151"/>
  <c r="DM151"/>
  <c r="DN151"/>
  <c r="DO151"/>
  <c r="DP151"/>
  <c r="DQ151"/>
  <c r="DR151"/>
  <c r="DS151"/>
  <c r="DT151"/>
  <c r="DU151"/>
  <c r="DV151"/>
  <c r="DW151"/>
  <c r="DX151"/>
  <c r="DY151"/>
  <c r="DZ151"/>
  <c r="EA151"/>
  <c r="EB151"/>
  <c r="DA152"/>
  <c r="DB152"/>
  <c r="DC152"/>
  <c r="DD152"/>
  <c r="DE152"/>
  <c r="DF152"/>
  <c r="DG152"/>
  <c r="DH152"/>
  <c r="DI152"/>
  <c r="DJ152"/>
  <c r="DK152"/>
  <c r="DL152"/>
  <c r="DM152"/>
  <c r="DN152"/>
  <c r="DO152"/>
  <c r="DP152"/>
  <c r="DQ152"/>
  <c r="DR152"/>
  <c r="DS152"/>
  <c r="DT152"/>
  <c r="DU152"/>
  <c r="DV152"/>
  <c r="DW152"/>
  <c r="DX152"/>
  <c r="DY152"/>
  <c r="DZ152"/>
  <c r="EA152"/>
  <c r="EB152"/>
  <c r="DA153"/>
  <c r="DB153"/>
  <c r="DC153"/>
  <c r="DD153"/>
  <c r="DE153"/>
  <c r="DF153"/>
  <c r="DG153"/>
  <c r="DH153"/>
  <c r="DI153"/>
  <c r="DJ153"/>
  <c r="EE153" s="1"/>
  <c r="DK153"/>
  <c r="DL153"/>
  <c r="DM153"/>
  <c r="DN153"/>
  <c r="DO153"/>
  <c r="DP153"/>
  <c r="DQ153"/>
  <c r="DR153"/>
  <c r="DS153"/>
  <c r="DT153"/>
  <c r="DU153"/>
  <c r="DV153"/>
  <c r="DW153"/>
  <c r="DX153"/>
  <c r="DY153"/>
  <c r="DZ153"/>
  <c r="EA153"/>
  <c r="EB153"/>
  <c r="DA154"/>
  <c r="DB154"/>
  <c r="DC154"/>
  <c r="DD154"/>
  <c r="DE154"/>
  <c r="DF154"/>
  <c r="DG154"/>
  <c r="DH154"/>
  <c r="DI154"/>
  <c r="DJ154"/>
  <c r="EC154" s="1"/>
  <c r="DK154"/>
  <c r="DL154"/>
  <c r="DM154"/>
  <c r="DN154"/>
  <c r="DO154"/>
  <c r="DP154"/>
  <c r="DQ154"/>
  <c r="DR154"/>
  <c r="DS154"/>
  <c r="DT154"/>
  <c r="DU154"/>
  <c r="DV154"/>
  <c r="DW154"/>
  <c r="DX154"/>
  <c r="DY154"/>
  <c r="DZ154"/>
  <c r="EA154"/>
  <c r="EB154"/>
  <c r="DA155"/>
  <c r="DB155"/>
  <c r="DC155"/>
  <c r="DD155"/>
  <c r="DE155"/>
  <c r="DF155"/>
  <c r="DG155"/>
  <c r="DH155"/>
  <c r="DI155"/>
  <c r="DJ155"/>
  <c r="DK155"/>
  <c r="DL155"/>
  <c r="DM155"/>
  <c r="DN155"/>
  <c r="DO155"/>
  <c r="DP155"/>
  <c r="DQ155"/>
  <c r="DR155"/>
  <c r="DS155"/>
  <c r="DT155"/>
  <c r="DU155"/>
  <c r="DV155"/>
  <c r="DW155"/>
  <c r="DX155"/>
  <c r="DY155"/>
  <c r="DZ155"/>
  <c r="EA155"/>
  <c r="EB155"/>
  <c r="DA156"/>
  <c r="DB156"/>
  <c r="DC156"/>
  <c r="DD156"/>
  <c r="DE156"/>
  <c r="DF156"/>
  <c r="DG156"/>
  <c r="DH156"/>
  <c r="DI156"/>
  <c r="DJ156"/>
  <c r="DK156"/>
  <c r="DL156"/>
  <c r="DM156"/>
  <c r="DN156"/>
  <c r="DO156"/>
  <c r="DP156"/>
  <c r="DQ156"/>
  <c r="DR156"/>
  <c r="DS156"/>
  <c r="DT156"/>
  <c r="DU156"/>
  <c r="DV156"/>
  <c r="DW156"/>
  <c r="DX156"/>
  <c r="DY156"/>
  <c r="DZ156"/>
  <c r="EF156" s="1"/>
  <c r="EH156" s="1"/>
  <c r="EA156"/>
  <c r="EB156"/>
  <c r="DA157"/>
  <c r="DB157"/>
  <c r="DC157"/>
  <c r="DD157"/>
  <c r="DE157"/>
  <c r="DF157"/>
  <c r="DG157"/>
  <c r="DH157"/>
  <c r="DI157"/>
  <c r="DJ157"/>
  <c r="DK157"/>
  <c r="DL157"/>
  <c r="DM157"/>
  <c r="DN157"/>
  <c r="DO157"/>
  <c r="DP157"/>
  <c r="DQ157"/>
  <c r="DR157"/>
  <c r="DS157"/>
  <c r="DT157"/>
  <c r="DU157"/>
  <c r="DV157"/>
  <c r="DW157"/>
  <c r="DX157"/>
  <c r="DY157"/>
  <c r="DZ157"/>
  <c r="EA157"/>
  <c r="EB157"/>
  <c r="DA158"/>
  <c r="DB158"/>
  <c r="DC158"/>
  <c r="DD158"/>
  <c r="DE158"/>
  <c r="DF158"/>
  <c r="DG158"/>
  <c r="DH158"/>
  <c r="DI158"/>
  <c r="DJ158"/>
  <c r="DK158"/>
  <c r="DL158"/>
  <c r="DM158"/>
  <c r="DN158"/>
  <c r="DO158"/>
  <c r="DP158"/>
  <c r="DQ158"/>
  <c r="DR158"/>
  <c r="DS158"/>
  <c r="DT158"/>
  <c r="DU158"/>
  <c r="DV158"/>
  <c r="DW158"/>
  <c r="DX158"/>
  <c r="DY158"/>
  <c r="DZ158"/>
  <c r="EA158"/>
  <c r="EB158"/>
  <c r="DA159"/>
  <c r="DB159"/>
  <c r="DC159"/>
  <c r="DD159"/>
  <c r="DE159"/>
  <c r="DF159"/>
  <c r="DG159"/>
  <c r="DH159"/>
  <c r="DI159"/>
  <c r="DJ159"/>
  <c r="EE159" s="1"/>
  <c r="EG159" s="1"/>
  <c r="DK159"/>
  <c r="DL159"/>
  <c r="DM159"/>
  <c r="DN159"/>
  <c r="DO159"/>
  <c r="DP159"/>
  <c r="DQ159"/>
  <c r="DR159"/>
  <c r="DS159"/>
  <c r="DT159"/>
  <c r="DU159"/>
  <c r="DV159"/>
  <c r="DW159"/>
  <c r="DX159"/>
  <c r="DY159"/>
  <c r="DZ159"/>
  <c r="EF159" s="1"/>
  <c r="EH159" s="1"/>
  <c r="EA159"/>
  <c r="EB159"/>
  <c r="DA160"/>
  <c r="DB160"/>
  <c r="DC160"/>
  <c r="DD160"/>
  <c r="DE160"/>
  <c r="DF160"/>
  <c r="DG160"/>
  <c r="DH160"/>
  <c r="DI160"/>
  <c r="DJ160"/>
  <c r="DK160"/>
  <c r="DL160"/>
  <c r="DM160"/>
  <c r="DN160"/>
  <c r="DO160"/>
  <c r="DP160"/>
  <c r="DQ160"/>
  <c r="DR160"/>
  <c r="DS160"/>
  <c r="DT160"/>
  <c r="DU160"/>
  <c r="DV160"/>
  <c r="DW160"/>
  <c r="DX160"/>
  <c r="DY160"/>
  <c r="DZ160"/>
  <c r="EF160" s="1"/>
  <c r="EH160" s="1"/>
  <c r="EA160"/>
  <c r="EB160"/>
  <c r="DA161"/>
  <c r="DB161"/>
  <c r="DC161"/>
  <c r="DD161"/>
  <c r="DE161"/>
  <c r="DF161"/>
  <c r="DG161"/>
  <c r="DH161"/>
  <c r="DI161"/>
  <c r="DJ161"/>
  <c r="DK161"/>
  <c r="DL161"/>
  <c r="DM161"/>
  <c r="DN161"/>
  <c r="DO161"/>
  <c r="DP161"/>
  <c r="DQ161"/>
  <c r="DR161"/>
  <c r="DS161"/>
  <c r="DT161"/>
  <c r="DU161"/>
  <c r="DV161"/>
  <c r="DW161"/>
  <c r="DX161"/>
  <c r="DY161"/>
  <c r="DZ161"/>
  <c r="EA161"/>
  <c r="EB161"/>
  <c r="DA162"/>
  <c r="DB162"/>
  <c r="DC162"/>
  <c r="DD162"/>
  <c r="DE162"/>
  <c r="DF162"/>
  <c r="DG162"/>
  <c r="DH162"/>
  <c r="DI162"/>
  <c r="DJ162"/>
  <c r="EE162" s="1"/>
  <c r="DK162"/>
  <c r="DL162"/>
  <c r="DM162"/>
  <c r="DN162"/>
  <c r="DO162"/>
  <c r="DP162"/>
  <c r="DQ162"/>
  <c r="DR162"/>
  <c r="DS162"/>
  <c r="DT162"/>
  <c r="DU162"/>
  <c r="DV162"/>
  <c r="DW162"/>
  <c r="DX162"/>
  <c r="DY162"/>
  <c r="DZ162"/>
  <c r="EF162" s="1"/>
  <c r="EH162" s="1"/>
  <c r="EA162"/>
  <c r="EB162"/>
  <c r="DA163"/>
  <c r="DB163"/>
  <c r="DC163"/>
  <c r="DD163"/>
  <c r="DE163"/>
  <c r="DF163"/>
  <c r="DG163"/>
  <c r="DH163"/>
  <c r="DI163"/>
  <c r="DJ163"/>
  <c r="DK163"/>
  <c r="DL163"/>
  <c r="DM163"/>
  <c r="DN163"/>
  <c r="DO163"/>
  <c r="DP163"/>
  <c r="DQ163"/>
  <c r="DR163"/>
  <c r="DS163"/>
  <c r="DT163"/>
  <c r="DU163"/>
  <c r="DV163"/>
  <c r="DW163"/>
  <c r="DX163"/>
  <c r="DY163"/>
  <c r="DZ163"/>
  <c r="EF163" s="1"/>
  <c r="EH163" s="1"/>
  <c r="EA163"/>
  <c r="EB163"/>
  <c r="DA164"/>
  <c r="DB164"/>
  <c r="DC164"/>
  <c r="DD164"/>
  <c r="DE164"/>
  <c r="DF164"/>
  <c r="DG164"/>
  <c r="DH164"/>
  <c r="DI164"/>
  <c r="DJ164"/>
  <c r="EC164" s="1"/>
  <c r="DK164"/>
  <c r="DL164"/>
  <c r="DM164"/>
  <c r="DN164"/>
  <c r="DO164"/>
  <c r="DP164"/>
  <c r="DQ164"/>
  <c r="DR164"/>
  <c r="DS164"/>
  <c r="DT164"/>
  <c r="DU164"/>
  <c r="DV164"/>
  <c r="DW164"/>
  <c r="DX164"/>
  <c r="DY164"/>
  <c r="DZ164"/>
  <c r="EA164"/>
  <c r="EB164"/>
  <c r="DA165"/>
  <c r="DB165"/>
  <c r="DC165"/>
  <c r="DD165"/>
  <c r="DE165"/>
  <c r="DF165"/>
  <c r="DG165"/>
  <c r="DH165"/>
  <c r="DI165"/>
  <c r="DJ165"/>
  <c r="EC165" s="1"/>
  <c r="DK165"/>
  <c r="DL165"/>
  <c r="DM165"/>
  <c r="DN165"/>
  <c r="DO165"/>
  <c r="DP165"/>
  <c r="DQ165"/>
  <c r="DR165"/>
  <c r="DS165"/>
  <c r="DT165"/>
  <c r="DU165"/>
  <c r="DV165"/>
  <c r="DW165"/>
  <c r="DX165"/>
  <c r="DY165"/>
  <c r="DZ165"/>
  <c r="EA165"/>
  <c r="EB165"/>
  <c r="DA166"/>
  <c r="DB166"/>
  <c r="DC166"/>
  <c r="DD166"/>
  <c r="DE166"/>
  <c r="DF166"/>
  <c r="DG166"/>
  <c r="DH166"/>
  <c r="DI166"/>
  <c r="DJ166"/>
  <c r="DK166"/>
  <c r="DL166"/>
  <c r="DM166"/>
  <c r="DN166"/>
  <c r="DO166"/>
  <c r="DP166"/>
  <c r="DQ166"/>
  <c r="DR166"/>
  <c r="DS166"/>
  <c r="DT166"/>
  <c r="DU166"/>
  <c r="DV166"/>
  <c r="DW166"/>
  <c r="DX166"/>
  <c r="DY166"/>
  <c r="DZ166"/>
  <c r="EA166"/>
  <c r="EB166"/>
  <c r="DA167"/>
  <c r="DB167"/>
  <c r="DC167"/>
  <c r="DD167"/>
  <c r="DE167"/>
  <c r="DF167"/>
  <c r="DG167"/>
  <c r="DH167"/>
  <c r="DI167"/>
  <c r="DJ167"/>
  <c r="EE167" s="1"/>
  <c r="DK167"/>
  <c r="DL167"/>
  <c r="DM167"/>
  <c r="DN167"/>
  <c r="DO167"/>
  <c r="DP167"/>
  <c r="DQ167"/>
  <c r="DR167"/>
  <c r="DS167"/>
  <c r="DT167"/>
  <c r="DU167"/>
  <c r="DV167"/>
  <c r="DW167"/>
  <c r="DX167"/>
  <c r="DY167"/>
  <c r="DZ167"/>
  <c r="EA167"/>
  <c r="EB167"/>
  <c r="DA168"/>
  <c r="DB168"/>
  <c r="DC168"/>
  <c r="DD168"/>
  <c r="DE168"/>
  <c r="DF168"/>
  <c r="DG168"/>
  <c r="DH168"/>
  <c r="DI168"/>
  <c r="DJ168"/>
  <c r="CL168" s="1"/>
  <c r="CM168" s="1"/>
  <c r="DK168"/>
  <c r="DL168"/>
  <c r="DM168"/>
  <c r="DN168"/>
  <c r="DO168"/>
  <c r="DP168"/>
  <c r="DQ168"/>
  <c r="DR168"/>
  <c r="DS168"/>
  <c r="DT168"/>
  <c r="DU168"/>
  <c r="DV168"/>
  <c r="DW168"/>
  <c r="DX168"/>
  <c r="DY168"/>
  <c r="DZ168"/>
  <c r="EA168"/>
  <c r="EB168"/>
  <c r="DA169"/>
  <c r="DB169"/>
  <c r="DC169"/>
  <c r="DD169"/>
  <c r="DE169"/>
  <c r="DF169"/>
  <c r="DG169"/>
  <c r="DH169"/>
  <c r="DI169"/>
  <c r="DJ169"/>
  <c r="EC169" s="1"/>
  <c r="DK169"/>
  <c r="DL169"/>
  <c r="DM169"/>
  <c r="DN169"/>
  <c r="DO169"/>
  <c r="DP169"/>
  <c r="DQ169"/>
  <c r="DR169"/>
  <c r="DS169"/>
  <c r="DT169"/>
  <c r="DU169"/>
  <c r="DV169"/>
  <c r="DW169"/>
  <c r="DX169"/>
  <c r="DY169"/>
  <c r="DZ169"/>
  <c r="EA169"/>
  <c r="EB169"/>
  <c r="DA170"/>
  <c r="DB170"/>
  <c r="DC170"/>
  <c r="DD170"/>
  <c r="DE170"/>
  <c r="DF170"/>
  <c r="DG170"/>
  <c r="DH170"/>
  <c r="DI170"/>
  <c r="DJ170"/>
  <c r="DK170"/>
  <c r="DL170"/>
  <c r="DM170"/>
  <c r="DN170"/>
  <c r="DO170"/>
  <c r="DP170"/>
  <c r="DQ170"/>
  <c r="DR170"/>
  <c r="DS170"/>
  <c r="DT170"/>
  <c r="DU170"/>
  <c r="DV170"/>
  <c r="DW170"/>
  <c r="DX170"/>
  <c r="DY170"/>
  <c r="DZ170"/>
  <c r="EA170"/>
  <c r="EB170"/>
  <c r="DA171"/>
  <c r="DB171"/>
  <c r="DC171"/>
  <c r="DD171"/>
  <c r="DE171"/>
  <c r="DF171"/>
  <c r="DG171"/>
  <c r="DH171"/>
  <c r="DI171"/>
  <c r="DJ171"/>
  <c r="EC171" s="1"/>
  <c r="DK171"/>
  <c r="DL171"/>
  <c r="DM171"/>
  <c r="DN171"/>
  <c r="DO171"/>
  <c r="DP171"/>
  <c r="DQ171"/>
  <c r="DR171"/>
  <c r="DS171"/>
  <c r="DT171"/>
  <c r="DU171"/>
  <c r="DV171"/>
  <c r="DW171"/>
  <c r="DX171"/>
  <c r="DY171"/>
  <c r="DZ171"/>
  <c r="EF171" s="1"/>
  <c r="EH171" s="1"/>
  <c r="EA171"/>
  <c r="EB171"/>
  <c r="DA172"/>
  <c r="DB172"/>
  <c r="DC172"/>
  <c r="DD172"/>
  <c r="DE172"/>
  <c r="DF172"/>
  <c r="DG172"/>
  <c r="DH172"/>
  <c r="DI172"/>
  <c r="DJ172"/>
  <c r="EG172" s="1"/>
  <c r="DK172"/>
  <c r="DL172"/>
  <c r="DM172"/>
  <c r="DN172"/>
  <c r="DO172"/>
  <c r="DP172"/>
  <c r="DQ172"/>
  <c r="DR172"/>
  <c r="DS172"/>
  <c r="DT172"/>
  <c r="DU172"/>
  <c r="DV172"/>
  <c r="DW172"/>
  <c r="DX172"/>
  <c r="DY172"/>
  <c r="DZ172"/>
  <c r="EA172"/>
  <c r="EB172"/>
  <c r="DA173"/>
  <c r="DB173"/>
  <c r="DC173"/>
  <c r="DD173"/>
  <c r="DE173"/>
  <c r="DF173"/>
  <c r="DG173"/>
  <c r="DH173"/>
  <c r="DI173"/>
  <c r="DJ173"/>
  <c r="EE173" s="1"/>
  <c r="DK173"/>
  <c r="DL173"/>
  <c r="DM173"/>
  <c r="DN173"/>
  <c r="DO173"/>
  <c r="DP173"/>
  <c r="DQ173"/>
  <c r="DR173"/>
  <c r="DS173"/>
  <c r="DT173"/>
  <c r="DU173"/>
  <c r="DV173"/>
  <c r="DW173"/>
  <c r="DX173"/>
  <c r="DY173"/>
  <c r="DZ173"/>
  <c r="EA173"/>
  <c r="EB173"/>
  <c r="DA174"/>
  <c r="DB174"/>
  <c r="DC174"/>
  <c r="DD174"/>
  <c r="DE174"/>
  <c r="DF174"/>
  <c r="DG174"/>
  <c r="DH174"/>
  <c r="DI174"/>
  <c r="DJ174"/>
  <c r="CL174" s="1"/>
  <c r="CM174" s="1"/>
  <c r="DK174"/>
  <c r="DL174"/>
  <c r="DM174"/>
  <c r="DN174"/>
  <c r="DO174"/>
  <c r="DP174"/>
  <c r="DQ174"/>
  <c r="DR174"/>
  <c r="DS174"/>
  <c r="DT174"/>
  <c r="DU174"/>
  <c r="DV174"/>
  <c r="DW174"/>
  <c r="DX174"/>
  <c r="DY174"/>
  <c r="DZ174"/>
  <c r="EA174"/>
  <c r="EB174"/>
  <c r="DA175"/>
  <c r="DB175"/>
  <c r="DC175"/>
  <c r="DD175"/>
  <c r="DE175"/>
  <c r="DF175"/>
  <c r="DG175"/>
  <c r="DH175"/>
  <c r="DI175"/>
  <c r="DJ175"/>
  <c r="DK175"/>
  <c r="DL175"/>
  <c r="DM175"/>
  <c r="DN175"/>
  <c r="DO175"/>
  <c r="DP175"/>
  <c r="DQ175"/>
  <c r="DR175"/>
  <c r="DS175"/>
  <c r="DT175"/>
  <c r="DU175"/>
  <c r="DV175"/>
  <c r="DW175"/>
  <c r="DX175"/>
  <c r="DY175"/>
  <c r="DZ175"/>
  <c r="EF175" s="1"/>
  <c r="EH175" s="1"/>
  <c r="EA175"/>
  <c r="EB175"/>
  <c r="DA176"/>
  <c r="DB176"/>
  <c r="DC176"/>
  <c r="DD176"/>
  <c r="DE176"/>
  <c r="DF176"/>
  <c r="DG176"/>
  <c r="DH176"/>
  <c r="DI176"/>
  <c r="DJ176"/>
  <c r="EC176" s="1"/>
  <c r="DK176"/>
  <c r="DL176"/>
  <c r="DM176"/>
  <c r="DN176"/>
  <c r="DO176"/>
  <c r="DP176"/>
  <c r="DQ176"/>
  <c r="DR176"/>
  <c r="DS176"/>
  <c r="DT176"/>
  <c r="DU176"/>
  <c r="DV176"/>
  <c r="DW176"/>
  <c r="DX176"/>
  <c r="DY176"/>
  <c r="DZ176"/>
  <c r="EA176"/>
  <c r="EB176"/>
  <c r="DA177"/>
  <c r="DB177"/>
  <c r="DC177"/>
  <c r="DD177"/>
  <c r="DE177"/>
  <c r="DF177"/>
  <c r="DG177"/>
  <c r="DH177"/>
  <c r="DI177"/>
  <c r="DJ177"/>
  <c r="CL177" s="1"/>
  <c r="DK177"/>
  <c r="DL177"/>
  <c r="DM177"/>
  <c r="DN177"/>
  <c r="DO177"/>
  <c r="DP177"/>
  <c r="DQ177"/>
  <c r="DR177"/>
  <c r="DS177"/>
  <c r="DT177"/>
  <c r="DU177"/>
  <c r="DV177"/>
  <c r="DW177"/>
  <c r="DX177"/>
  <c r="DY177"/>
  <c r="DZ177"/>
  <c r="EF177" s="1"/>
  <c r="EA177"/>
  <c r="EB177"/>
  <c r="DA178"/>
  <c r="DB178"/>
  <c r="DC178"/>
  <c r="DD178"/>
  <c r="DE178"/>
  <c r="DF178"/>
  <c r="DG178"/>
  <c r="DH178"/>
  <c r="DI178"/>
  <c r="DJ178"/>
  <c r="EC178" s="1"/>
  <c r="DK178"/>
  <c r="DL178"/>
  <c r="DM178"/>
  <c r="DN178"/>
  <c r="DO178"/>
  <c r="DP178"/>
  <c r="DQ178"/>
  <c r="DR178"/>
  <c r="DS178"/>
  <c r="DT178"/>
  <c r="DU178"/>
  <c r="DV178"/>
  <c r="DW178"/>
  <c r="DX178"/>
  <c r="DY178"/>
  <c r="DZ178"/>
  <c r="EA178"/>
  <c r="EB178"/>
  <c r="DA179"/>
  <c r="DB179"/>
  <c r="DC179"/>
  <c r="DD179"/>
  <c r="DE179"/>
  <c r="DF179"/>
  <c r="DG179"/>
  <c r="DH179"/>
  <c r="DI179"/>
  <c r="DJ179"/>
  <c r="EE179" s="1"/>
  <c r="EG179" s="1"/>
  <c r="DK179"/>
  <c r="DL179"/>
  <c r="DM179"/>
  <c r="DN179"/>
  <c r="DO179"/>
  <c r="DP179"/>
  <c r="DQ179"/>
  <c r="DR179"/>
  <c r="DS179"/>
  <c r="DT179"/>
  <c r="DU179"/>
  <c r="DV179"/>
  <c r="DW179"/>
  <c r="DX179"/>
  <c r="DY179"/>
  <c r="DZ179"/>
  <c r="EA179"/>
  <c r="EB179"/>
  <c r="DA180"/>
  <c r="DB180"/>
  <c r="DC180"/>
  <c r="DD180"/>
  <c r="DE180"/>
  <c r="DF180"/>
  <c r="DG180"/>
  <c r="DH180"/>
  <c r="DI180"/>
  <c r="DJ180"/>
  <c r="EC180" s="1"/>
  <c r="DK180"/>
  <c r="DL180"/>
  <c r="DM180"/>
  <c r="DN180"/>
  <c r="DO180"/>
  <c r="DP180"/>
  <c r="DQ180"/>
  <c r="DR180"/>
  <c r="DS180"/>
  <c r="DT180"/>
  <c r="DU180"/>
  <c r="DV180"/>
  <c r="DW180"/>
  <c r="DX180"/>
  <c r="DY180"/>
  <c r="DZ180"/>
  <c r="EA180"/>
  <c r="EB180"/>
  <c r="DA181"/>
  <c r="DB181"/>
  <c r="DC181"/>
  <c r="DD181"/>
  <c r="DE181"/>
  <c r="DF181"/>
  <c r="DG181"/>
  <c r="DH181"/>
  <c r="DI181"/>
  <c r="DJ181"/>
  <c r="EC181" s="1"/>
  <c r="DK181"/>
  <c r="DL181"/>
  <c r="DM181"/>
  <c r="DN181"/>
  <c r="DO181"/>
  <c r="DP181"/>
  <c r="DQ181"/>
  <c r="DR181"/>
  <c r="DS181"/>
  <c r="DT181"/>
  <c r="DU181"/>
  <c r="DV181"/>
  <c r="DW181"/>
  <c r="DX181"/>
  <c r="DY181"/>
  <c r="DZ181"/>
  <c r="EF181" s="1"/>
  <c r="EA181"/>
  <c r="EB181"/>
  <c r="DA182"/>
  <c r="DB182"/>
  <c r="DC182"/>
  <c r="DD182"/>
  <c r="DE182"/>
  <c r="DF182"/>
  <c r="DG182"/>
  <c r="DH182"/>
  <c r="DI182"/>
  <c r="DJ182"/>
  <c r="CL182" s="1"/>
  <c r="CM182" s="1"/>
  <c r="DK182"/>
  <c r="DL182"/>
  <c r="DM182"/>
  <c r="DN182"/>
  <c r="DO182"/>
  <c r="DP182"/>
  <c r="DQ182"/>
  <c r="DR182"/>
  <c r="DS182"/>
  <c r="DT182"/>
  <c r="DU182"/>
  <c r="DV182"/>
  <c r="DW182"/>
  <c r="DX182"/>
  <c r="DY182"/>
  <c r="DZ182"/>
  <c r="EA182"/>
  <c r="EB182"/>
  <c r="DA183"/>
  <c r="DB183"/>
  <c r="DC183"/>
  <c r="DD183"/>
  <c r="DE183"/>
  <c r="DF183"/>
  <c r="DG183"/>
  <c r="DH183"/>
  <c r="DI183"/>
  <c r="DJ183"/>
  <c r="EC183" s="1"/>
  <c r="DK183"/>
  <c r="DL183"/>
  <c r="DM183"/>
  <c r="DN183"/>
  <c r="DO183"/>
  <c r="DP183"/>
  <c r="DQ183"/>
  <c r="DR183"/>
  <c r="DS183"/>
  <c r="DT183"/>
  <c r="DU183"/>
  <c r="DV183"/>
  <c r="DW183"/>
  <c r="DX183"/>
  <c r="DY183"/>
  <c r="DZ183"/>
  <c r="EF183" s="1"/>
  <c r="EH183" s="1"/>
  <c r="EA183"/>
  <c r="EB183"/>
  <c r="DA184"/>
  <c r="DB184"/>
  <c r="DC184"/>
  <c r="DD184"/>
  <c r="DE184"/>
  <c r="DF184"/>
  <c r="DG184"/>
  <c r="DH184"/>
  <c r="DI184"/>
  <c r="DJ184"/>
  <c r="EE184" s="1"/>
  <c r="DK184"/>
  <c r="DL184"/>
  <c r="DM184"/>
  <c r="DN184"/>
  <c r="DO184"/>
  <c r="DP184"/>
  <c r="DQ184"/>
  <c r="DR184"/>
  <c r="DS184"/>
  <c r="DT184"/>
  <c r="DU184"/>
  <c r="DV184"/>
  <c r="DW184"/>
  <c r="DX184"/>
  <c r="DY184"/>
  <c r="DZ184"/>
  <c r="EA184"/>
  <c r="EB184"/>
  <c r="DA185"/>
  <c r="DB185"/>
  <c r="DC185"/>
  <c r="DD185"/>
  <c r="DE185"/>
  <c r="DF185"/>
  <c r="DG185"/>
  <c r="DH185"/>
  <c r="DI185"/>
  <c r="DJ185"/>
  <c r="DK185"/>
  <c r="DL185"/>
  <c r="DM185"/>
  <c r="DN185"/>
  <c r="DO185"/>
  <c r="DP185"/>
  <c r="DQ185"/>
  <c r="DR185"/>
  <c r="DS185"/>
  <c r="DT185"/>
  <c r="DU185"/>
  <c r="DV185"/>
  <c r="DW185"/>
  <c r="DX185"/>
  <c r="DY185"/>
  <c r="DZ185"/>
  <c r="EF185" s="1"/>
  <c r="EH185" s="1"/>
  <c r="EA185"/>
  <c r="EB185"/>
  <c r="DA186"/>
  <c r="DB186"/>
  <c r="DC186"/>
  <c r="DD186"/>
  <c r="DE186"/>
  <c r="DF186"/>
  <c r="DG186"/>
  <c r="DH186"/>
  <c r="DI186"/>
  <c r="DJ186"/>
  <c r="DK186"/>
  <c r="DL186"/>
  <c r="DM186"/>
  <c r="DN186"/>
  <c r="DO186"/>
  <c r="DP186"/>
  <c r="DQ186"/>
  <c r="DR186"/>
  <c r="DS186"/>
  <c r="DT186"/>
  <c r="DU186"/>
  <c r="DV186"/>
  <c r="DW186"/>
  <c r="DX186"/>
  <c r="DY186"/>
  <c r="DZ186"/>
  <c r="EA186"/>
  <c r="EB186"/>
  <c r="DA187"/>
  <c r="DB187"/>
  <c r="DC187"/>
  <c r="DD187"/>
  <c r="DE187"/>
  <c r="DF187"/>
  <c r="DG187"/>
  <c r="DH187"/>
  <c r="DI187"/>
  <c r="DJ187"/>
  <c r="CL187" s="1"/>
  <c r="CM187" s="1"/>
  <c r="DK187"/>
  <c r="DL187"/>
  <c r="DM187"/>
  <c r="DN187"/>
  <c r="DO187"/>
  <c r="DP187"/>
  <c r="DQ187"/>
  <c r="DR187"/>
  <c r="DS187"/>
  <c r="DT187"/>
  <c r="DU187"/>
  <c r="DV187"/>
  <c r="DW187"/>
  <c r="DX187"/>
  <c r="DY187"/>
  <c r="DZ187"/>
  <c r="EA187"/>
  <c r="EB187"/>
  <c r="DA188"/>
  <c r="DB188"/>
  <c r="DC188"/>
  <c r="DD188"/>
  <c r="DE188"/>
  <c r="DF188"/>
  <c r="DG188"/>
  <c r="DH188"/>
  <c r="DI188"/>
  <c r="DJ188"/>
  <c r="DK188"/>
  <c r="DL188"/>
  <c r="DM188"/>
  <c r="DN188"/>
  <c r="DO188"/>
  <c r="DP188"/>
  <c r="DQ188"/>
  <c r="DR188"/>
  <c r="DS188"/>
  <c r="DT188"/>
  <c r="DU188"/>
  <c r="DV188"/>
  <c r="DW188"/>
  <c r="DX188"/>
  <c r="DY188"/>
  <c r="DZ188"/>
  <c r="EA188"/>
  <c r="EB188"/>
  <c r="DA189"/>
  <c r="DB189"/>
  <c r="DC189"/>
  <c r="DD189"/>
  <c r="DE189"/>
  <c r="DF189"/>
  <c r="DG189"/>
  <c r="DH189"/>
  <c r="DI189"/>
  <c r="DJ189"/>
  <c r="DK189"/>
  <c r="DL189"/>
  <c r="DM189"/>
  <c r="DN189"/>
  <c r="DO189"/>
  <c r="DP189"/>
  <c r="DQ189"/>
  <c r="DR189"/>
  <c r="DS189"/>
  <c r="DT189"/>
  <c r="DU189"/>
  <c r="DV189"/>
  <c r="DW189"/>
  <c r="DX189"/>
  <c r="DY189"/>
  <c r="DZ189"/>
  <c r="EF189" s="1"/>
  <c r="EH189" s="1"/>
  <c r="EA189"/>
  <c r="EB189"/>
  <c r="DA190"/>
  <c r="DB190"/>
  <c r="DC190"/>
  <c r="DD190"/>
  <c r="DE190"/>
  <c r="DF190"/>
  <c r="DG190"/>
  <c r="DH190"/>
  <c r="DI190"/>
  <c r="DJ190"/>
  <c r="CL190" s="1"/>
  <c r="CM190" s="1"/>
  <c r="DK190"/>
  <c r="DL190"/>
  <c r="DM190"/>
  <c r="DN190"/>
  <c r="DO190"/>
  <c r="DP190"/>
  <c r="DQ190"/>
  <c r="DR190"/>
  <c r="DS190"/>
  <c r="DT190"/>
  <c r="DU190"/>
  <c r="DV190"/>
  <c r="DW190"/>
  <c r="DX190"/>
  <c r="DY190"/>
  <c r="DZ190"/>
  <c r="EA190"/>
  <c r="EB190"/>
  <c r="DA191"/>
  <c r="DB191"/>
  <c r="DC191"/>
  <c r="DD191"/>
  <c r="DE191"/>
  <c r="DF191"/>
  <c r="DG191"/>
  <c r="DH191"/>
  <c r="DI191"/>
  <c r="DJ191"/>
  <c r="EC191" s="1"/>
  <c r="DK191"/>
  <c r="DL191"/>
  <c r="DM191"/>
  <c r="DN191"/>
  <c r="DO191"/>
  <c r="DP191"/>
  <c r="DQ191"/>
  <c r="DR191"/>
  <c r="DS191"/>
  <c r="DT191"/>
  <c r="DU191"/>
  <c r="DV191"/>
  <c r="DW191"/>
  <c r="DX191"/>
  <c r="DY191"/>
  <c r="DZ191"/>
  <c r="EF191" s="1"/>
  <c r="EH191" s="1"/>
  <c r="EA191"/>
  <c r="EB191"/>
  <c r="DA192"/>
  <c r="DB192"/>
  <c r="DC192"/>
  <c r="DD192"/>
  <c r="DE192"/>
  <c r="DF192"/>
  <c r="DG192"/>
  <c r="DH192"/>
  <c r="DI192"/>
  <c r="DJ192"/>
  <c r="EE192" s="1"/>
  <c r="EG192" s="1"/>
  <c r="DK192"/>
  <c r="DL192"/>
  <c r="DM192"/>
  <c r="DN192"/>
  <c r="DO192"/>
  <c r="DP192"/>
  <c r="DQ192"/>
  <c r="DR192"/>
  <c r="DS192"/>
  <c r="DT192"/>
  <c r="DU192"/>
  <c r="DV192"/>
  <c r="DW192"/>
  <c r="DX192"/>
  <c r="DY192"/>
  <c r="DZ192"/>
  <c r="EA192"/>
  <c r="EB192"/>
  <c r="DA193"/>
  <c r="DB193"/>
  <c r="DC193"/>
  <c r="DD193"/>
  <c r="DE193"/>
  <c r="DF193"/>
  <c r="DG193"/>
  <c r="DH193"/>
  <c r="DI193"/>
  <c r="DJ193"/>
  <c r="DK193"/>
  <c r="DL193"/>
  <c r="DM193"/>
  <c r="DN193"/>
  <c r="DO193"/>
  <c r="DP193"/>
  <c r="DQ193"/>
  <c r="DR193"/>
  <c r="DS193"/>
  <c r="DT193"/>
  <c r="DU193"/>
  <c r="DV193"/>
  <c r="DW193"/>
  <c r="DX193"/>
  <c r="DY193"/>
  <c r="DZ193"/>
  <c r="EA193"/>
  <c r="EB193"/>
  <c r="DA194"/>
  <c r="DB194"/>
  <c r="DC194"/>
  <c r="DD194"/>
  <c r="DE194"/>
  <c r="DF194"/>
  <c r="DG194"/>
  <c r="DH194"/>
  <c r="DI194"/>
  <c r="DJ194"/>
  <c r="CL194" s="1"/>
  <c r="CM194" s="1"/>
  <c r="DK194"/>
  <c r="DL194"/>
  <c r="DM194"/>
  <c r="DN194"/>
  <c r="DO194"/>
  <c r="DP194"/>
  <c r="DQ194"/>
  <c r="DR194"/>
  <c r="DS194"/>
  <c r="DT194"/>
  <c r="DU194"/>
  <c r="DV194"/>
  <c r="DW194"/>
  <c r="DX194"/>
  <c r="DY194"/>
  <c r="DZ194"/>
  <c r="EA194"/>
  <c r="EB194"/>
  <c r="DA195"/>
  <c r="DB195"/>
  <c r="DC195"/>
  <c r="DD195"/>
  <c r="DE195"/>
  <c r="DF195"/>
  <c r="DG195"/>
  <c r="DH195"/>
  <c r="DI195"/>
  <c r="DJ195"/>
  <c r="EC195" s="1"/>
  <c r="DK195"/>
  <c r="DL195"/>
  <c r="DM195"/>
  <c r="DN195"/>
  <c r="DO195"/>
  <c r="DP195"/>
  <c r="DQ195"/>
  <c r="DR195"/>
  <c r="DS195"/>
  <c r="DT195"/>
  <c r="DU195"/>
  <c r="DV195"/>
  <c r="DW195"/>
  <c r="DX195"/>
  <c r="DY195"/>
  <c r="DZ195"/>
  <c r="EF195" s="1"/>
  <c r="EH195" s="1"/>
  <c r="EA195"/>
  <c r="EB195"/>
  <c r="DA196"/>
  <c r="DB196"/>
  <c r="DC196"/>
  <c r="DD196"/>
  <c r="DE196"/>
  <c r="DF196"/>
  <c r="DG196"/>
  <c r="DH196"/>
  <c r="DI196"/>
  <c r="DJ196"/>
  <c r="EE196" s="1"/>
  <c r="EG196" s="1"/>
  <c r="DK196"/>
  <c r="DL196"/>
  <c r="DM196"/>
  <c r="DN196"/>
  <c r="DO196"/>
  <c r="DP196"/>
  <c r="DQ196"/>
  <c r="DR196"/>
  <c r="DS196"/>
  <c r="DT196"/>
  <c r="DU196"/>
  <c r="DV196"/>
  <c r="DW196"/>
  <c r="DX196"/>
  <c r="DY196"/>
  <c r="DZ196"/>
  <c r="EA196"/>
  <c r="EB196"/>
  <c r="DA197"/>
  <c r="DB197"/>
  <c r="DC197"/>
  <c r="DD197"/>
  <c r="DE197"/>
  <c r="DF197"/>
  <c r="DG197"/>
  <c r="DH197"/>
  <c r="DI197"/>
  <c r="DJ197"/>
  <c r="DK197"/>
  <c r="DL197"/>
  <c r="DM197"/>
  <c r="DN197"/>
  <c r="DO197"/>
  <c r="DP197"/>
  <c r="DQ197"/>
  <c r="DR197"/>
  <c r="DS197"/>
  <c r="DT197"/>
  <c r="DU197"/>
  <c r="DV197"/>
  <c r="DW197"/>
  <c r="DX197"/>
  <c r="DY197"/>
  <c r="DZ197"/>
  <c r="EF197" s="1"/>
  <c r="EH197" s="1"/>
  <c r="EA197"/>
  <c r="EB197"/>
  <c r="DA198"/>
  <c r="DB198"/>
  <c r="DC198"/>
  <c r="DD198"/>
  <c r="DE198"/>
  <c r="DF198"/>
  <c r="DG198"/>
  <c r="DH198"/>
  <c r="DI198"/>
  <c r="DJ198"/>
  <c r="CL198" s="1"/>
  <c r="CM198" s="1"/>
  <c r="DK198"/>
  <c r="DL198"/>
  <c r="DM198"/>
  <c r="DN198"/>
  <c r="DO198"/>
  <c r="DP198"/>
  <c r="DQ198"/>
  <c r="DR198"/>
  <c r="DS198"/>
  <c r="DT198"/>
  <c r="DU198"/>
  <c r="DV198"/>
  <c r="DW198"/>
  <c r="DX198"/>
  <c r="DY198"/>
  <c r="DZ198"/>
  <c r="EA198"/>
  <c r="EB198"/>
  <c r="DA199"/>
  <c r="DB199"/>
  <c r="DC199"/>
  <c r="DD199"/>
  <c r="DE199"/>
  <c r="DF199"/>
  <c r="DG199"/>
  <c r="DH199"/>
  <c r="DI199"/>
  <c r="DJ199"/>
  <c r="EC199" s="1"/>
  <c r="DK199"/>
  <c r="DL199"/>
  <c r="DM199"/>
  <c r="DN199"/>
  <c r="DO199"/>
  <c r="DP199"/>
  <c r="DQ199"/>
  <c r="DR199"/>
  <c r="DS199"/>
  <c r="DT199"/>
  <c r="DU199"/>
  <c r="DV199"/>
  <c r="DW199"/>
  <c r="DX199"/>
  <c r="DY199"/>
  <c r="DZ199"/>
  <c r="EF199" s="1"/>
  <c r="EH199" s="1"/>
  <c r="EA199"/>
  <c r="EB199"/>
  <c r="DA200"/>
  <c r="DB200"/>
  <c r="DC200"/>
  <c r="DD200"/>
  <c r="DE200"/>
  <c r="DF200"/>
  <c r="DG200"/>
  <c r="DH200"/>
  <c r="DI200"/>
  <c r="DJ200"/>
  <c r="DK200"/>
  <c r="DL200"/>
  <c r="DM200"/>
  <c r="DN200"/>
  <c r="DO200"/>
  <c r="DP200"/>
  <c r="DQ200"/>
  <c r="DR200"/>
  <c r="DS200"/>
  <c r="DT200"/>
  <c r="DU200"/>
  <c r="DV200"/>
  <c r="DW200"/>
  <c r="DX200"/>
  <c r="DY200"/>
  <c r="DZ200"/>
  <c r="EA200"/>
  <c r="EB200"/>
  <c r="DA201"/>
  <c r="DB201"/>
  <c r="DC201"/>
  <c r="DD201"/>
  <c r="DE201"/>
  <c r="DF201"/>
  <c r="DG201"/>
  <c r="DH201"/>
  <c r="DI201"/>
  <c r="DJ201"/>
  <c r="EE201" s="1"/>
  <c r="EG201" s="1"/>
  <c r="DK201"/>
  <c r="DL201"/>
  <c r="DM201"/>
  <c r="DN201"/>
  <c r="DO201"/>
  <c r="DP201"/>
  <c r="DQ201"/>
  <c r="DR201"/>
  <c r="DS201"/>
  <c r="DT201"/>
  <c r="DU201"/>
  <c r="DV201"/>
  <c r="DW201"/>
  <c r="DX201"/>
  <c r="DY201"/>
  <c r="DZ201"/>
  <c r="EA201"/>
  <c r="EB201"/>
  <c r="DA202"/>
  <c r="DB202"/>
  <c r="DC202"/>
  <c r="DD202"/>
  <c r="DE202"/>
  <c r="DF202"/>
  <c r="DG202"/>
  <c r="DH202"/>
  <c r="DI202"/>
  <c r="DJ202"/>
  <c r="EC202" s="1"/>
  <c r="DK202"/>
  <c r="DL202"/>
  <c r="DM202"/>
  <c r="DN202"/>
  <c r="DO202"/>
  <c r="DP202"/>
  <c r="DQ202"/>
  <c r="DR202"/>
  <c r="DS202"/>
  <c r="DT202"/>
  <c r="DU202"/>
  <c r="DV202"/>
  <c r="DW202"/>
  <c r="DX202"/>
  <c r="DY202"/>
  <c r="DZ202"/>
  <c r="EA202"/>
  <c r="EB202"/>
  <c r="DA203"/>
  <c r="DB203"/>
  <c r="DC203"/>
  <c r="DD203"/>
  <c r="DE203"/>
  <c r="DF203"/>
  <c r="DG203"/>
  <c r="DH203"/>
  <c r="DI203"/>
  <c r="DJ203"/>
  <c r="EC203" s="1"/>
  <c r="DK203"/>
  <c r="DL203"/>
  <c r="DM203"/>
  <c r="DN203"/>
  <c r="DO203"/>
  <c r="DP203"/>
  <c r="DQ203"/>
  <c r="DR203"/>
  <c r="DS203"/>
  <c r="DT203"/>
  <c r="DU203"/>
  <c r="DV203"/>
  <c r="DW203"/>
  <c r="DX203"/>
  <c r="DY203"/>
  <c r="DZ203"/>
  <c r="EA203"/>
  <c r="EB203"/>
  <c r="DA204"/>
  <c r="DB204"/>
  <c r="DC204"/>
  <c r="DD204"/>
  <c r="DE204"/>
  <c r="DF204"/>
  <c r="DG204"/>
  <c r="DH204"/>
  <c r="DI204"/>
  <c r="DJ204"/>
  <c r="DK204"/>
  <c r="DL204"/>
  <c r="DM204"/>
  <c r="DN204"/>
  <c r="DO204"/>
  <c r="DP204"/>
  <c r="DQ204"/>
  <c r="DR204"/>
  <c r="DS204"/>
  <c r="DT204"/>
  <c r="DU204"/>
  <c r="DV204"/>
  <c r="DW204"/>
  <c r="DX204"/>
  <c r="DY204"/>
  <c r="DZ204"/>
  <c r="EA204"/>
  <c r="EB204"/>
  <c r="DA205"/>
  <c r="DB205"/>
  <c r="DC205"/>
  <c r="DD205"/>
  <c r="DE205"/>
  <c r="DF205"/>
  <c r="DG205"/>
  <c r="DH205"/>
  <c r="DI205"/>
  <c r="DJ205"/>
  <c r="EE205" s="1"/>
  <c r="DK205"/>
  <c r="DL205"/>
  <c r="DM205"/>
  <c r="DN205"/>
  <c r="DO205"/>
  <c r="DP205"/>
  <c r="DQ205"/>
  <c r="DR205"/>
  <c r="DS205"/>
  <c r="DT205"/>
  <c r="DU205"/>
  <c r="DV205"/>
  <c r="DW205"/>
  <c r="DX205"/>
  <c r="DY205"/>
  <c r="DZ205"/>
  <c r="EA205"/>
  <c r="EB205"/>
  <c r="DA206"/>
  <c r="DB206"/>
  <c r="DC206"/>
  <c r="DD206"/>
  <c r="DE206"/>
  <c r="DF206"/>
  <c r="DG206"/>
  <c r="DH206"/>
  <c r="DI206"/>
  <c r="DJ206"/>
  <c r="DK206"/>
  <c r="DL206"/>
  <c r="DM206"/>
  <c r="DN206"/>
  <c r="DO206"/>
  <c r="DP206"/>
  <c r="DQ206"/>
  <c r="DR206"/>
  <c r="DS206"/>
  <c r="DT206"/>
  <c r="DU206"/>
  <c r="DV206"/>
  <c r="DW206"/>
  <c r="DX206"/>
  <c r="DY206"/>
  <c r="DZ206"/>
  <c r="EA206"/>
  <c r="EB206"/>
  <c r="CZ108"/>
  <c r="CZ109"/>
  <c r="CZ110"/>
  <c r="CZ112"/>
  <c r="CZ113"/>
  <c r="CZ114"/>
  <c r="CZ116"/>
  <c r="CZ117"/>
  <c r="CZ118"/>
  <c r="CZ119"/>
  <c r="CZ120"/>
  <c r="CZ121"/>
  <c r="CZ122"/>
  <c r="CZ123"/>
  <c r="CZ124"/>
  <c r="CZ125"/>
  <c r="CZ126"/>
  <c r="CZ127"/>
  <c r="CZ128"/>
  <c r="CZ129"/>
  <c r="CZ130"/>
  <c r="CZ131"/>
  <c r="CZ132"/>
  <c r="CZ133"/>
  <c r="CZ134"/>
  <c r="CZ135"/>
  <c r="CZ136"/>
  <c r="CZ137"/>
  <c r="CZ138"/>
  <c r="CZ139"/>
  <c r="CZ140"/>
  <c r="CZ141"/>
  <c r="CZ142"/>
  <c r="CZ143"/>
  <c r="CZ144"/>
  <c r="CZ145"/>
  <c r="CZ146"/>
  <c r="CZ147"/>
  <c r="CZ148"/>
  <c r="CZ149"/>
  <c r="CZ150"/>
  <c r="CZ151"/>
  <c r="CZ152"/>
  <c r="CZ153"/>
  <c r="CZ154"/>
  <c r="CZ155"/>
  <c r="CZ156"/>
  <c r="CZ157"/>
  <c r="CZ158"/>
  <c r="CZ159"/>
  <c r="CZ160"/>
  <c r="CZ161"/>
  <c r="CZ162"/>
  <c r="CZ163"/>
  <c r="CZ164"/>
  <c r="CZ165"/>
  <c r="CZ166"/>
  <c r="CZ167"/>
  <c r="CZ168"/>
  <c r="CZ169"/>
  <c r="CZ170"/>
  <c r="CZ171"/>
  <c r="CZ172"/>
  <c r="CZ173"/>
  <c r="CZ174"/>
  <c r="CZ175"/>
  <c r="CZ176"/>
  <c r="CZ177"/>
  <c r="CZ178"/>
  <c r="CZ179"/>
  <c r="CZ180"/>
  <c r="CZ181"/>
  <c r="CZ182"/>
  <c r="CZ183"/>
  <c r="CZ184"/>
  <c r="CZ185"/>
  <c r="CZ186"/>
  <c r="CZ187"/>
  <c r="CZ188"/>
  <c r="CZ189"/>
  <c r="CZ190"/>
  <c r="CZ191"/>
  <c r="CZ192"/>
  <c r="CZ193"/>
  <c r="CZ194"/>
  <c r="CZ195"/>
  <c r="CZ196"/>
  <c r="CZ197"/>
  <c r="CZ198"/>
  <c r="CZ199"/>
  <c r="CZ200"/>
  <c r="CZ201"/>
  <c r="CZ202"/>
  <c r="CZ203"/>
  <c r="CZ204"/>
  <c r="CZ205"/>
  <c r="CZ206"/>
  <c r="CZ107"/>
  <c r="V6" s="1"/>
  <c r="EB206" i="5"/>
  <c r="EA206"/>
  <c r="DZ206"/>
  <c r="DY206"/>
  <c r="DX206"/>
  <c r="DW206"/>
  <c r="DV206"/>
  <c r="DU206"/>
  <c r="DT206"/>
  <c r="DS206"/>
  <c r="DR206"/>
  <c r="DQ206"/>
  <c r="DP206"/>
  <c r="DO206"/>
  <c r="DN206"/>
  <c r="DM206"/>
  <c r="DL206"/>
  <c r="DK206"/>
  <c r="DJ206"/>
  <c r="DI206"/>
  <c r="DH206"/>
  <c r="DG206"/>
  <c r="DF206"/>
  <c r="DE206"/>
  <c r="DD206"/>
  <c r="DC206"/>
  <c r="DB206"/>
  <c r="DA206"/>
  <c r="CZ206"/>
  <c r="CY206"/>
  <c r="CX206"/>
  <c r="CW206"/>
  <c r="CV206"/>
  <c r="CB206" s="1"/>
  <c r="CC206" s="1"/>
  <c r="CL206"/>
  <c r="CM206" s="1"/>
  <c r="CA206"/>
  <c r="EB205"/>
  <c r="EA205"/>
  <c r="DZ205"/>
  <c r="DY205"/>
  <c r="DX205"/>
  <c r="DW205"/>
  <c r="DV205"/>
  <c r="DU205"/>
  <c r="DT205"/>
  <c r="DS205"/>
  <c r="DR205"/>
  <c r="DQ205"/>
  <c r="DP205"/>
  <c r="DO205"/>
  <c r="DN205"/>
  <c r="DM205"/>
  <c r="DL205"/>
  <c r="DK205"/>
  <c r="DJ205"/>
  <c r="DI205"/>
  <c r="DH205"/>
  <c r="DG205"/>
  <c r="DF205"/>
  <c r="DE205"/>
  <c r="DD205"/>
  <c r="DC205"/>
  <c r="DB205"/>
  <c r="DA205"/>
  <c r="CZ205"/>
  <c r="CY205"/>
  <c r="CX205"/>
  <c r="CW205"/>
  <c r="CV205"/>
  <c r="CA205"/>
  <c r="EB204"/>
  <c r="EA204"/>
  <c r="DZ204"/>
  <c r="DY204"/>
  <c r="DX204"/>
  <c r="DW204"/>
  <c r="DV204"/>
  <c r="DU204"/>
  <c r="DT204"/>
  <c r="DS204"/>
  <c r="DR204"/>
  <c r="DQ204"/>
  <c r="DP204"/>
  <c r="DO204"/>
  <c r="DN204"/>
  <c r="DM204"/>
  <c r="DL204"/>
  <c r="DK204"/>
  <c r="DJ204"/>
  <c r="DI204"/>
  <c r="DH204"/>
  <c r="DG204"/>
  <c r="DF204"/>
  <c r="DE204"/>
  <c r="DD204"/>
  <c r="DC204"/>
  <c r="DB204"/>
  <c r="DA204"/>
  <c r="CZ204"/>
  <c r="CY204"/>
  <c r="CX204"/>
  <c r="CW204"/>
  <c r="CV204"/>
  <c r="CB204" s="1"/>
  <c r="CC204" s="1"/>
  <c r="CL204"/>
  <c r="CM204" s="1"/>
  <c r="CA204"/>
  <c r="EB203"/>
  <c r="EA203"/>
  <c r="DZ203"/>
  <c r="DY203"/>
  <c r="DX203"/>
  <c r="DW203"/>
  <c r="DV203"/>
  <c r="DU203"/>
  <c r="DT203"/>
  <c r="DS203"/>
  <c r="DR203"/>
  <c r="DQ203"/>
  <c r="DP203"/>
  <c r="DO203"/>
  <c r="DN203"/>
  <c r="DM203"/>
  <c r="DL203"/>
  <c r="DK203"/>
  <c r="DJ203"/>
  <c r="DI203"/>
  <c r="DH203"/>
  <c r="DG203"/>
  <c r="DF203"/>
  <c r="DE203"/>
  <c r="DD203"/>
  <c r="DC203"/>
  <c r="DB203"/>
  <c r="DA203"/>
  <c r="CZ203"/>
  <c r="CY203"/>
  <c r="CX203"/>
  <c r="CW203"/>
  <c r="CV203"/>
  <c r="CA203"/>
  <c r="EB202"/>
  <c r="EA202"/>
  <c r="DZ202"/>
  <c r="DY202"/>
  <c r="DX202"/>
  <c r="DW202"/>
  <c r="DV202"/>
  <c r="DU202"/>
  <c r="DT202"/>
  <c r="DS202"/>
  <c r="DR202"/>
  <c r="DQ202"/>
  <c r="DP202"/>
  <c r="DO202"/>
  <c r="DN202"/>
  <c r="DM202"/>
  <c r="DL202"/>
  <c r="DK202"/>
  <c r="DJ202"/>
  <c r="DI202"/>
  <c r="DH202"/>
  <c r="DG202"/>
  <c r="DF202"/>
  <c r="DE202"/>
  <c r="DD202"/>
  <c r="DC202"/>
  <c r="DB202"/>
  <c r="DA202"/>
  <c r="CZ202"/>
  <c r="CY202"/>
  <c r="CX202"/>
  <c r="CW202"/>
  <c r="CV202"/>
  <c r="CB202" s="1"/>
  <c r="CC202" s="1"/>
  <c r="CL202"/>
  <c r="CM202" s="1"/>
  <c r="EB201"/>
  <c r="EA201"/>
  <c r="DZ201"/>
  <c r="DY201"/>
  <c r="DX201"/>
  <c r="DW201"/>
  <c r="DV201"/>
  <c r="DU201"/>
  <c r="DT201"/>
  <c r="DS201"/>
  <c r="DR201"/>
  <c r="DQ201"/>
  <c r="DP201"/>
  <c r="DO201"/>
  <c r="DN201"/>
  <c r="DM201"/>
  <c r="DL201"/>
  <c r="DK201"/>
  <c r="DJ201"/>
  <c r="DI201"/>
  <c r="DH201"/>
  <c r="DG201"/>
  <c r="DF201"/>
  <c r="DE201"/>
  <c r="DD201"/>
  <c r="DC201"/>
  <c r="DB201"/>
  <c r="DA201"/>
  <c r="CZ201"/>
  <c r="CY201"/>
  <c r="CW201" s="1"/>
  <c r="CX201"/>
  <c r="CV201" s="1"/>
  <c r="CL201"/>
  <c r="CM201" s="1"/>
  <c r="EB200"/>
  <c r="EA200"/>
  <c r="DZ200"/>
  <c r="DY200"/>
  <c r="DX200"/>
  <c r="DW200"/>
  <c r="DV200"/>
  <c r="DU200"/>
  <c r="DT200"/>
  <c r="DS200"/>
  <c r="DR200"/>
  <c r="DQ200"/>
  <c r="DP200"/>
  <c r="DO200"/>
  <c r="DN200"/>
  <c r="DM200"/>
  <c r="DL200"/>
  <c r="DK200"/>
  <c r="DJ200"/>
  <c r="DI200"/>
  <c r="DH200"/>
  <c r="DG200"/>
  <c r="DF200"/>
  <c r="DE200"/>
  <c r="DD200"/>
  <c r="DC200"/>
  <c r="DB200"/>
  <c r="DA200"/>
  <c r="CZ200"/>
  <c r="CY200"/>
  <c r="CX200"/>
  <c r="CV200" s="1"/>
  <c r="CW200"/>
  <c r="CB200"/>
  <c r="CC200" s="1"/>
  <c r="EB199"/>
  <c r="EA199"/>
  <c r="DZ199"/>
  <c r="DY199"/>
  <c r="DX199"/>
  <c r="DW199"/>
  <c r="DV199"/>
  <c r="DU199"/>
  <c r="DT199"/>
  <c r="DS199"/>
  <c r="DR199"/>
  <c r="DQ199"/>
  <c r="DP199"/>
  <c r="DO199"/>
  <c r="DN199"/>
  <c r="DM199"/>
  <c r="DL199"/>
  <c r="DK199"/>
  <c r="DJ199"/>
  <c r="DI199"/>
  <c r="DH199"/>
  <c r="DG199"/>
  <c r="DF199"/>
  <c r="DE199"/>
  <c r="DD199"/>
  <c r="DC199"/>
  <c r="DB199"/>
  <c r="DA199"/>
  <c r="CZ199"/>
  <c r="CY199"/>
  <c r="CW199" s="1"/>
  <c r="CX199"/>
  <c r="CV199"/>
  <c r="EB198"/>
  <c r="EA198"/>
  <c r="DZ198"/>
  <c r="DY198"/>
  <c r="DX198"/>
  <c r="DW198"/>
  <c r="DV198"/>
  <c r="DU198"/>
  <c r="DT198"/>
  <c r="DS198"/>
  <c r="DR198"/>
  <c r="DQ198"/>
  <c r="DP198"/>
  <c r="DO198"/>
  <c r="DN198"/>
  <c r="DM198"/>
  <c r="DL198"/>
  <c r="DK198"/>
  <c r="DJ198"/>
  <c r="DI198"/>
  <c r="DH198"/>
  <c r="DG198"/>
  <c r="DF198"/>
  <c r="DE198"/>
  <c r="DD198"/>
  <c r="DC198"/>
  <c r="DB198"/>
  <c r="DA198"/>
  <c r="CZ198"/>
  <c r="CY198"/>
  <c r="CX198"/>
  <c r="CV198" s="1"/>
  <c r="CW198"/>
  <c r="EB197"/>
  <c r="EA197"/>
  <c r="DZ197"/>
  <c r="DY197"/>
  <c r="DX197"/>
  <c r="DW197"/>
  <c r="DV197"/>
  <c r="DU197"/>
  <c r="DT197"/>
  <c r="DS197"/>
  <c r="DR197"/>
  <c r="DQ197"/>
  <c r="DP197"/>
  <c r="DO197"/>
  <c r="DN197"/>
  <c r="DM197"/>
  <c r="DL197"/>
  <c r="DK197"/>
  <c r="DJ197"/>
  <c r="DI197"/>
  <c r="DH197"/>
  <c r="DG197"/>
  <c r="DF197"/>
  <c r="DE197"/>
  <c r="DD197"/>
  <c r="DC197"/>
  <c r="DB197"/>
  <c r="DA197"/>
  <c r="CZ197"/>
  <c r="CY197"/>
  <c r="CW197" s="1"/>
  <c r="CX197"/>
  <c r="CV197" s="1"/>
  <c r="EB196"/>
  <c r="EA196"/>
  <c r="DZ196"/>
  <c r="DY196"/>
  <c r="DX196"/>
  <c r="DW196"/>
  <c r="DV196"/>
  <c r="DU196"/>
  <c r="DT196"/>
  <c r="DS196"/>
  <c r="DR196"/>
  <c r="DQ196"/>
  <c r="DP196"/>
  <c r="DO196"/>
  <c r="DN196"/>
  <c r="DM196"/>
  <c r="DL196"/>
  <c r="DK196"/>
  <c r="DJ196"/>
  <c r="DI196"/>
  <c r="DH196"/>
  <c r="DG196"/>
  <c r="DF196"/>
  <c r="DE196"/>
  <c r="DD196"/>
  <c r="DC196"/>
  <c r="DB196"/>
  <c r="DA196"/>
  <c r="CZ196"/>
  <c r="CY196"/>
  <c r="CX196"/>
  <c r="CW196"/>
  <c r="CV196"/>
  <c r="EB195"/>
  <c r="EA195"/>
  <c r="DZ195"/>
  <c r="DY195"/>
  <c r="DX195"/>
  <c r="DW195"/>
  <c r="DV195"/>
  <c r="DU195"/>
  <c r="DT195"/>
  <c r="DS195"/>
  <c r="DR195"/>
  <c r="DQ195"/>
  <c r="DP195"/>
  <c r="DO195"/>
  <c r="DN195"/>
  <c r="DM195"/>
  <c r="DL195"/>
  <c r="DK195"/>
  <c r="DJ195"/>
  <c r="DI195"/>
  <c r="DH195"/>
  <c r="DG195"/>
  <c r="DF195"/>
  <c r="DE195"/>
  <c r="DD195"/>
  <c r="DC195"/>
  <c r="DB195"/>
  <c r="DA195"/>
  <c r="CZ195"/>
  <c r="CY195"/>
  <c r="CW195" s="1"/>
  <c r="CB195" s="1"/>
  <c r="CC195" s="1"/>
  <c r="CX195"/>
  <c r="CV195"/>
  <c r="EB194"/>
  <c r="EA194"/>
  <c r="DZ194"/>
  <c r="DY194"/>
  <c r="DX194"/>
  <c r="DW194"/>
  <c r="DV194"/>
  <c r="DU194"/>
  <c r="DT194"/>
  <c r="DS194"/>
  <c r="DR194"/>
  <c r="DQ194"/>
  <c r="DP194"/>
  <c r="DO194"/>
  <c r="DN194"/>
  <c r="DM194"/>
  <c r="DL194"/>
  <c r="DK194"/>
  <c r="DJ194"/>
  <c r="DI194"/>
  <c r="DH194"/>
  <c r="DG194"/>
  <c r="DF194"/>
  <c r="DE194"/>
  <c r="DD194"/>
  <c r="DC194"/>
  <c r="DB194"/>
  <c r="DA194"/>
  <c r="CZ194"/>
  <c r="CY194"/>
  <c r="CX194"/>
  <c r="CW194"/>
  <c r="CV194"/>
  <c r="CB194" s="1"/>
  <c r="CC194" s="1"/>
  <c r="CL194"/>
  <c r="CM194" s="1"/>
  <c r="EB193"/>
  <c r="EA193"/>
  <c r="DZ193"/>
  <c r="DY193"/>
  <c r="DX193"/>
  <c r="DW193"/>
  <c r="DV193"/>
  <c r="DU193"/>
  <c r="DT193"/>
  <c r="DS193"/>
  <c r="DR193"/>
  <c r="DQ193"/>
  <c r="DP193"/>
  <c r="DO193"/>
  <c r="DN193"/>
  <c r="DM193"/>
  <c r="DL193"/>
  <c r="DK193"/>
  <c r="DJ193"/>
  <c r="DI193"/>
  <c r="DH193"/>
  <c r="DG193"/>
  <c r="DF193"/>
  <c r="DE193"/>
  <c r="DD193"/>
  <c r="DC193"/>
  <c r="DB193"/>
  <c r="DA193"/>
  <c r="CZ193"/>
  <c r="CY193"/>
  <c r="CW193" s="1"/>
  <c r="CX193"/>
  <c r="CV193" s="1"/>
  <c r="CA193" s="1"/>
  <c r="CL193"/>
  <c r="CM193" s="1"/>
  <c r="EB192"/>
  <c r="EA192"/>
  <c r="DZ192"/>
  <c r="DY192"/>
  <c r="DX192"/>
  <c r="DW192"/>
  <c r="DV192"/>
  <c r="DU192"/>
  <c r="DT192"/>
  <c r="DS192"/>
  <c r="DR192"/>
  <c r="DQ192"/>
  <c r="DP192"/>
  <c r="DO192"/>
  <c r="DN192"/>
  <c r="DM192"/>
  <c r="DL192"/>
  <c r="DK192"/>
  <c r="DJ192"/>
  <c r="DI192"/>
  <c r="DH192"/>
  <c r="DG192"/>
  <c r="DF192"/>
  <c r="DE192"/>
  <c r="DD192"/>
  <c r="DC192"/>
  <c r="DB192"/>
  <c r="DA192"/>
  <c r="CZ192"/>
  <c r="CY192"/>
  <c r="CX192"/>
  <c r="CV192" s="1"/>
  <c r="CW192"/>
  <c r="EB191"/>
  <c r="EA191"/>
  <c r="DZ191"/>
  <c r="DY191"/>
  <c r="DX191"/>
  <c r="DW191"/>
  <c r="DV191"/>
  <c r="DU191"/>
  <c r="DT191"/>
  <c r="DS191"/>
  <c r="DR191"/>
  <c r="DQ191"/>
  <c r="DP191"/>
  <c r="DO191"/>
  <c r="DN191"/>
  <c r="DM191"/>
  <c r="DL191"/>
  <c r="DK191"/>
  <c r="DJ191"/>
  <c r="DI191"/>
  <c r="DH191"/>
  <c r="DG191"/>
  <c r="DF191"/>
  <c r="DE191"/>
  <c r="DD191"/>
  <c r="DC191"/>
  <c r="DB191"/>
  <c r="DA191"/>
  <c r="CZ191"/>
  <c r="CY191"/>
  <c r="CW191" s="1"/>
  <c r="CX191"/>
  <c r="CV191"/>
  <c r="EB190"/>
  <c r="EA190"/>
  <c r="DZ190"/>
  <c r="DY190"/>
  <c r="DX190"/>
  <c r="DW190"/>
  <c r="DV190"/>
  <c r="DU190"/>
  <c r="DT190"/>
  <c r="DS190"/>
  <c r="DR190"/>
  <c r="DQ190"/>
  <c r="DP190"/>
  <c r="DO190"/>
  <c r="DN190"/>
  <c r="DM190"/>
  <c r="DL190"/>
  <c r="DK190"/>
  <c r="DJ190"/>
  <c r="DI190"/>
  <c r="DH190"/>
  <c r="DG190"/>
  <c r="DF190"/>
  <c r="DE190"/>
  <c r="DD190"/>
  <c r="DC190"/>
  <c r="DB190"/>
  <c r="DA190"/>
  <c r="CZ190"/>
  <c r="CY190"/>
  <c r="CX190"/>
  <c r="CV190" s="1"/>
  <c r="CW190"/>
  <c r="EB189"/>
  <c r="EA189"/>
  <c r="DZ189"/>
  <c r="DY189"/>
  <c r="DX189"/>
  <c r="DW189"/>
  <c r="DV189"/>
  <c r="DU189"/>
  <c r="DT189"/>
  <c r="DS189"/>
  <c r="DR189"/>
  <c r="DQ189"/>
  <c r="DP189"/>
  <c r="DO189"/>
  <c r="DN189"/>
  <c r="DM189"/>
  <c r="DL189"/>
  <c r="DK189"/>
  <c r="DJ189"/>
  <c r="DI189"/>
  <c r="DH189"/>
  <c r="DG189"/>
  <c r="DF189"/>
  <c r="DE189"/>
  <c r="DD189"/>
  <c r="DC189"/>
  <c r="DB189"/>
  <c r="DA189"/>
  <c r="CZ189"/>
  <c r="CY189"/>
  <c r="CX189"/>
  <c r="CW189"/>
  <c r="CV189"/>
  <c r="EB188"/>
  <c r="EA188"/>
  <c r="DZ188"/>
  <c r="DY188"/>
  <c r="DX188"/>
  <c r="DW188"/>
  <c r="DV188"/>
  <c r="DU188"/>
  <c r="DT188"/>
  <c r="DS188"/>
  <c r="DR188"/>
  <c r="DQ188"/>
  <c r="DP188"/>
  <c r="DO188"/>
  <c r="DN188"/>
  <c r="DM188"/>
  <c r="DL188"/>
  <c r="DK188"/>
  <c r="DJ188"/>
  <c r="DI188"/>
  <c r="DH188"/>
  <c r="DG188"/>
  <c r="DF188"/>
  <c r="DE188"/>
  <c r="DD188"/>
  <c r="DC188"/>
  <c r="DB188"/>
  <c r="DA188"/>
  <c r="CZ188"/>
  <c r="CY188"/>
  <c r="CW188" s="1"/>
  <c r="CX188"/>
  <c r="CV188"/>
  <c r="EB187"/>
  <c r="EA187"/>
  <c r="DZ187"/>
  <c r="DY187"/>
  <c r="DX187"/>
  <c r="DW187"/>
  <c r="DV187"/>
  <c r="DU187"/>
  <c r="DT187"/>
  <c r="DS187"/>
  <c r="DR187"/>
  <c r="DQ187"/>
  <c r="DP187"/>
  <c r="DO187"/>
  <c r="DN187"/>
  <c r="DM187"/>
  <c r="DL187"/>
  <c r="DK187"/>
  <c r="DJ187"/>
  <c r="DI187"/>
  <c r="DH187"/>
  <c r="DG187"/>
  <c r="DF187"/>
  <c r="DE187"/>
  <c r="DD187"/>
  <c r="DC187"/>
  <c r="DB187"/>
  <c r="DA187"/>
  <c r="CZ187"/>
  <c r="CY187"/>
  <c r="CX187"/>
  <c r="CV187" s="1"/>
  <c r="CW187"/>
  <c r="EB186"/>
  <c r="EA186"/>
  <c r="DZ186"/>
  <c r="DY186"/>
  <c r="DX186"/>
  <c r="DW186"/>
  <c r="DV186"/>
  <c r="DU186"/>
  <c r="DT186"/>
  <c r="DS186"/>
  <c r="DR186"/>
  <c r="DQ186"/>
  <c r="DP186"/>
  <c r="DO186"/>
  <c r="DN186"/>
  <c r="DM186"/>
  <c r="DL186"/>
  <c r="DK186"/>
  <c r="DJ186"/>
  <c r="DI186"/>
  <c r="DH186"/>
  <c r="DG186"/>
  <c r="DF186"/>
  <c r="DE186"/>
  <c r="DD186"/>
  <c r="DC186"/>
  <c r="DB186"/>
  <c r="DA186"/>
  <c r="CZ186"/>
  <c r="CY186"/>
  <c r="CW186" s="1"/>
  <c r="CX186"/>
  <c r="CV186" s="1"/>
  <c r="CL186"/>
  <c r="CM186" s="1"/>
  <c r="EB185"/>
  <c r="EA185"/>
  <c r="DZ185"/>
  <c r="DY185"/>
  <c r="DX185"/>
  <c r="DW185"/>
  <c r="DV185"/>
  <c r="DU185"/>
  <c r="DT185"/>
  <c r="DS185"/>
  <c r="DR185"/>
  <c r="DQ185"/>
  <c r="DP185"/>
  <c r="DO185"/>
  <c r="DN185"/>
  <c r="DM185"/>
  <c r="DL185"/>
  <c r="DK185"/>
  <c r="DJ185"/>
  <c r="DI185"/>
  <c r="DH185"/>
  <c r="DG185"/>
  <c r="DF185"/>
  <c r="DE185"/>
  <c r="DD185"/>
  <c r="DC185"/>
  <c r="DB185"/>
  <c r="DA185"/>
  <c r="CZ185"/>
  <c r="CY185"/>
  <c r="CX185"/>
  <c r="CV185" s="1"/>
  <c r="CW185"/>
  <c r="EB184"/>
  <c r="EA184"/>
  <c r="DZ184"/>
  <c r="DY184"/>
  <c r="DX184"/>
  <c r="DW184"/>
  <c r="DV184"/>
  <c r="DU184"/>
  <c r="DT184"/>
  <c r="DS184"/>
  <c r="DR184"/>
  <c r="DQ184"/>
  <c r="DP184"/>
  <c r="DO184"/>
  <c r="DN184"/>
  <c r="DM184"/>
  <c r="DL184"/>
  <c r="DK184"/>
  <c r="DJ184"/>
  <c r="DI184"/>
  <c r="DH184"/>
  <c r="DG184"/>
  <c r="DF184"/>
  <c r="DE184"/>
  <c r="DD184"/>
  <c r="DC184"/>
  <c r="DB184"/>
  <c r="DA184"/>
  <c r="CZ184"/>
  <c r="CY184"/>
  <c r="CW184" s="1"/>
  <c r="CX184"/>
  <c r="CV184" s="1"/>
  <c r="CL184"/>
  <c r="CM184" s="1"/>
  <c r="EB183"/>
  <c r="EA183"/>
  <c r="DZ183"/>
  <c r="DY183"/>
  <c r="DX183"/>
  <c r="DW183"/>
  <c r="DV183"/>
  <c r="DU183"/>
  <c r="DT183"/>
  <c r="DS183"/>
  <c r="DR183"/>
  <c r="DQ183"/>
  <c r="DP183"/>
  <c r="DO183"/>
  <c r="DN183"/>
  <c r="DM183"/>
  <c r="DL183"/>
  <c r="DK183"/>
  <c r="DJ183"/>
  <c r="DI183"/>
  <c r="DH183"/>
  <c r="DG183"/>
  <c r="DF183"/>
  <c r="DE183"/>
  <c r="DD183"/>
  <c r="DC183"/>
  <c r="DB183"/>
  <c r="DA183"/>
  <c r="CZ183"/>
  <c r="CY183"/>
  <c r="CX183"/>
  <c r="CV183" s="1"/>
  <c r="CW183"/>
  <c r="EB182"/>
  <c r="EA182"/>
  <c r="DZ182"/>
  <c r="DY182"/>
  <c r="DX182"/>
  <c r="DW182"/>
  <c r="DV182"/>
  <c r="DU182"/>
  <c r="DT182"/>
  <c r="DS182"/>
  <c r="DR182"/>
  <c r="DQ182"/>
  <c r="DP182"/>
  <c r="DO182"/>
  <c r="DN182"/>
  <c r="DM182"/>
  <c r="DL182"/>
  <c r="DK182"/>
  <c r="DJ182"/>
  <c r="DI182"/>
  <c r="DH182"/>
  <c r="DG182"/>
  <c r="DF182"/>
  <c r="DE182"/>
  <c r="DD182"/>
  <c r="DC182"/>
  <c r="DB182"/>
  <c r="DA182"/>
  <c r="CZ182"/>
  <c r="CY182"/>
  <c r="CW182" s="1"/>
  <c r="CX182"/>
  <c r="CV182" s="1"/>
  <c r="CL182"/>
  <c r="CM182" s="1"/>
  <c r="EB181"/>
  <c r="EA181"/>
  <c r="DZ181"/>
  <c r="DY181"/>
  <c r="DX181"/>
  <c r="DW181"/>
  <c r="DV181"/>
  <c r="DU181"/>
  <c r="DT181"/>
  <c r="DS181"/>
  <c r="DR181"/>
  <c r="DQ181"/>
  <c r="DP181"/>
  <c r="DO181"/>
  <c r="DN181"/>
  <c r="DM181"/>
  <c r="DL181"/>
  <c r="DK181"/>
  <c r="DJ181"/>
  <c r="DI181"/>
  <c r="DH181"/>
  <c r="DG181"/>
  <c r="DF181"/>
  <c r="DE181"/>
  <c r="DD181"/>
  <c r="DC181"/>
  <c r="DB181"/>
  <c r="DA181"/>
  <c r="CZ181"/>
  <c r="CY181"/>
  <c r="CX181"/>
  <c r="CV181" s="1"/>
  <c r="CW181"/>
  <c r="EB180"/>
  <c r="EA180"/>
  <c r="DZ180"/>
  <c r="DY180"/>
  <c r="DX180"/>
  <c r="DW180"/>
  <c r="DV180"/>
  <c r="DU180"/>
  <c r="DT180"/>
  <c r="DS180"/>
  <c r="DR180"/>
  <c r="DQ180"/>
  <c r="DP180"/>
  <c r="DO180"/>
  <c r="DN180"/>
  <c r="DM180"/>
  <c r="DL180"/>
  <c r="DK180"/>
  <c r="DJ180"/>
  <c r="DI180"/>
  <c r="DH180"/>
  <c r="DG180"/>
  <c r="DF180"/>
  <c r="DE180"/>
  <c r="DD180"/>
  <c r="DC180"/>
  <c r="DB180"/>
  <c r="DA180"/>
  <c r="CZ180"/>
  <c r="CY180"/>
  <c r="CW180" s="1"/>
  <c r="CX180"/>
  <c r="CV180" s="1"/>
  <c r="CL180"/>
  <c r="CM180" s="1"/>
  <c r="EB179"/>
  <c r="EA179"/>
  <c r="DZ179"/>
  <c r="DY179"/>
  <c r="DX179"/>
  <c r="DW179"/>
  <c r="DV179"/>
  <c r="DU179"/>
  <c r="DT179"/>
  <c r="DS179"/>
  <c r="DR179"/>
  <c r="DQ179"/>
  <c r="DP179"/>
  <c r="DO179"/>
  <c r="DN179"/>
  <c r="DM179"/>
  <c r="DL179"/>
  <c r="DK179"/>
  <c r="DJ179"/>
  <c r="DI179"/>
  <c r="DH179"/>
  <c r="DG179"/>
  <c r="DF179"/>
  <c r="DE179"/>
  <c r="DD179"/>
  <c r="DC179"/>
  <c r="DB179"/>
  <c r="DA179"/>
  <c r="CZ179"/>
  <c r="CY179"/>
  <c r="CX179"/>
  <c r="CV179" s="1"/>
  <c r="CW179"/>
  <c r="EB178"/>
  <c r="EA178"/>
  <c r="DZ178"/>
  <c r="DY178"/>
  <c r="DX178"/>
  <c r="DW178"/>
  <c r="DV178"/>
  <c r="DU178"/>
  <c r="DT178"/>
  <c r="DS178"/>
  <c r="DR178"/>
  <c r="DQ178"/>
  <c r="DP178"/>
  <c r="DO178"/>
  <c r="DN178"/>
  <c r="DM178"/>
  <c r="DL178"/>
  <c r="DK178"/>
  <c r="DJ178"/>
  <c r="DI178"/>
  <c r="DH178"/>
  <c r="DG178"/>
  <c r="DF178"/>
  <c r="DE178"/>
  <c r="DD178"/>
  <c r="DC178"/>
  <c r="DB178"/>
  <c r="DA178"/>
  <c r="CZ178"/>
  <c r="CY178"/>
  <c r="CW178" s="1"/>
  <c r="CX178"/>
  <c r="CV178" s="1"/>
  <c r="CL178"/>
  <c r="CM178" s="1"/>
  <c r="EB177"/>
  <c r="EA177"/>
  <c r="DZ177"/>
  <c r="DY177"/>
  <c r="DX177"/>
  <c r="DW177"/>
  <c r="DV177"/>
  <c r="DU177"/>
  <c r="DT177"/>
  <c r="DS177"/>
  <c r="DR177"/>
  <c r="DQ177"/>
  <c r="DP177"/>
  <c r="DO177"/>
  <c r="DN177"/>
  <c r="DM177"/>
  <c r="DL177"/>
  <c r="DK177"/>
  <c r="DJ177"/>
  <c r="DI177"/>
  <c r="DH177"/>
  <c r="DG177"/>
  <c r="DF177"/>
  <c r="DE177"/>
  <c r="DD177"/>
  <c r="DC177"/>
  <c r="DB177"/>
  <c r="DA177"/>
  <c r="CZ177"/>
  <c r="CY177"/>
  <c r="CX177"/>
  <c r="CV177" s="1"/>
  <c r="CW177"/>
  <c r="EB176"/>
  <c r="EA176"/>
  <c r="DZ176"/>
  <c r="DY176"/>
  <c r="DX176"/>
  <c r="DW176"/>
  <c r="DV176"/>
  <c r="DU176"/>
  <c r="DT176"/>
  <c r="DS176"/>
  <c r="DR176"/>
  <c r="DQ176"/>
  <c r="DP176"/>
  <c r="DO176"/>
  <c r="DN176"/>
  <c r="DM176"/>
  <c r="DL176"/>
  <c r="DK176"/>
  <c r="DJ176"/>
  <c r="DI176"/>
  <c r="DH176"/>
  <c r="DG176"/>
  <c r="DF176"/>
  <c r="DE176"/>
  <c r="DD176"/>
  <c r="DC176"/>
  <c r="DB176"/>
  <c r="DA176"/>
  <c r="CZ176"/>
  <c r="CY176"/>
  <c r="CW176" s="1"/>
  <c r="CX176"/>
  <c r="CV176" s="1"/>
  <c r="CL176"/>
  <c r="CM176" s="1"/>
  <c r="EB175"/>
  <c r="EA175"/>
  <c r="DZ175"/>
  <c r="DY175"/>
  <c r="DX175"/>
  <c r="DW175"/>
  <c r="DV175"/>
  <c r="DU175"/>
  <c r="DT175"/>
  <c r="DS175"/>
  <c r="DR175"/>
  <c r="DQ175"/>
  <c r="DP175"/>
  <c r="DO175"/>
  <c r="DN175"/>
  <c r="DM175"/>
  <c r="DL175"/>
  <c r="DK175"/>
  <c r="DJ175"/>
  <c r="DI175"/>
  <c r="DH175"/>
  <c r="DG175"/>
  <c r="DF175"/>
  <c r="DE175"/>
  <c r="DD175"/>
  <c r="DC175"/>
  <c r="DB175"/>
  <c r="DA175"/>
  <c r="CZ175"/>
  <c r="CY175"/>
  <c r="CX175"/>
  <c r="CV175" s="1"/>
  <c r="CW175"/>
  <c r="EB174"/>
  <c r="EA174"/>
  <c r="DZ174"/>
  <c r="DY174"/>
  <c r="DX174"/>
  <c r="DW174"/>
  <c r="DV174"/>
  <c r="DU174"/>
  <c r="DT174"/>
  <c r="DS174"/>
  <c r="DR174"/>
  <c r="DQ174"/>
  <c r="DP174"/>
  <c r="DO174"/>
  <c r="DN174"/>
  <c r="DM174"/>
  <c r="DL174"/>
  <c r="DK174"/>
  <c r="DJ174"/>
  <c r="DI174"/>
  <c r="DH174"/>
  <c r="DG174"/>
  <c r="DF174"/>
  <c r="DE174"/>
  <c r="DD174"/>
  <c r="DC174"/>
  <c r="DB174"/>
  <c r="DA174"/>
  <c r="CZ174"/>
  <c r="CY174"/>
  <c r="CW174" s="1"/>
  <c r="CX174"/>
  <c r="CV174" s="1"/>
  <c r="ED174"/>
  <c r="EB173"/>
  <c r="EA173"/>
  <c r="DZ173"/>
  <c r="DY173"/>
  <c r="DX173"/>
  <c r="DW173"/>
  <c r="DV173"/>
  <c r="DU173"/>
  <c r="DT173"/>
  <c r="DS173"/>
  <c r="DR173"/>
  <c r="DQ173"/>
  <c r="DP173"/>
  <c r="DO173"/>
  <c r="DN173"/>
  <c r="DM173"/>
  <c r="DL173"/>
  <c r="DK173"/>
  <c r="DJ173"/>
  <c r="DI173"/>
  <c r="DH173"/>
  <c r="DG173"/>
  <c r="DF173"/>
  <c r="DE173"/>
  <c r="DD173"/>
  <c r="DC173"/>
  <c r="DB173"/>
  <c r="DA173"/>
  <c r="CZ173"/>
  <c r="CY173"/>
  <c r="CW173" s="1"/>
  <c r="EG173" s="1"/>
  <c r="CX173"/>
  <c r="CV173" s="1"/>
  <c r="EB172"/>
  <c r="EA172"/>
  <c r="DZ172"/>
  <c r="DY172"/>
  <c r="DX172"/>
  <c r="DW172"/>
  <c r="DV172"/>
  <c r="DU172"/>
  <c r="DT172"/>
  <c r="DS172"/>
  <c r="DR172"/>
  <c r="DQ172"/>
  <c r="DP172"/>
  <c r="DO172"/>
  <c r="DN172"/>
  <c r="DM172"/>
  <c r="DL172"/>
  <c r="DK172"/>
  <c r="DJ172"/>
  <c r="DI172"/>
  <c r="DH172"/>
  <c r="DG172"/>
  <c r="DF172"/>
  <c r="DE172"/>
  <c r="DD172"/>
  <c r="DC172"/>
  <c r="DB172"/>
  <c r="DA172"/>
  <c r="CZ172"/>
  <c r="CY172"/>
  <c r="CX172"/>
  <c r="CW172"/>
  <c r="CV172"/>
  <c r="EB171"/>
  <c r="EA171"/>
  <c r="DZ171"/>
  <c r="DY171"/>
  <c r="DX171"/>
  <c r="DW171"/>
  <c r="DV171"/>
  <c r="DU171"/>
  <c r="DT171"/>
  <c r="DS171"/>
  <c r="DR171"/>
  <c r="DQ171"/>
  <c r="DP171"/>
  <c r="DO171"/>
  <c r="DN171"/>
  <c r="DM171"/>
  <c r="DL171"/>
  <c r="DK171"/>
  <c r="DJ171"/>
  <c r="DI171"/>
  <c r="DH171"/>
  <c r="DG171"/>
  <c r="DF171"/>
  <c r="DE171"/>
  <c r="DD171"/>
  <c r="DC171"/>
  <c r="DB171"/>
  <c r="DA171"/>
  <c r="CZ171"/>
  <c r="CY171"/>
  <c r="CW171" s="1"/>
  <c r="CX171"/>
  <c r="CV171"/>
  <c r="EB170"/>
  <c r="EA170"/>
  <c r="DZ170"/>
  <c r="DY170"/>
  <c r="DX170"/>
  <c r="DW170"/>
  <c r="DV170"/>
  <c r="DU170"/>
  <c r="DT170"/>
  <c r="DS170"/>
  <c r="DR170"/>
  <c r="DQ170"/>
  <c r="DP170"/>
  <c r="DO170"/>
  <c r="DN170"/>
  <c r="DM170"/>
  <c r="DL170"/>
  <c r="DK170"/>
  <c r="DJ170"/>
  <c r="DI170"/>
  <c r="DH170"/>
  <c r="DG170"/>
  <c r="DF170"/>
  <c r="DE170"/>
  <c r="DD170"/>
  <c r="DC170"/>
  <c r="DB170"/>
  <c r="DA170"/>
  <c r="CZ170"/>
  <c r="CY170"/>
  <c r="CX170"/>
  <c r="CV170" s="1"/>
  <c r="CW170"/>
  <c r="CB170" s="1"/>
  <c r="CC170" s="1"/>
  <c r="EB169"/>
  <c r="EA169"/>
  <c r="DZ169"/>
  <c r="DY169"/>
  <c r="DX169"/>
  <c r="DW169"/>
  <c r="DV169"/>
  <c r="DU169"/>
  <c r="DT169"/>
  <c r="DS169"/>
  <c r="DR169"/>
  <c r="DQ169"/>
  <c r="DP169"/>
  <c r="DO169"/>
  <c r="DN169"/>
  <c r="DM169"/>
  <c r="DL169"/>
  <c r="DK169"/>
  <c r="DJ169"/>
  <c r="DI169"/>
  <c r="DH169"/>
  <c r="DG169"/>
  <c r="DF169"/>
  <c r="DE169"/>
  <c r="DD169"/>
  <c r="DC169"/>
  <c r="DB169"/>
  <c r="DA169"/>
  <c r="CZ169"/>
  <c r="CY169"/>
  <c r="CW169" s="1"/>
  <c r="CX169"/>
  <c r="CV169" s="1"/>
  <c r="EG169" s="1"/>
  <c r="EB168"/>
  <c r="EA168"/>
  <c r="DZ168"/>
  <c r="DY168"/>
  <c r="DX168"/>
  <c r="DW168"/>
  <c r="DV168"/>
  <c r="DU168"/>
  <c r="DT168"/>
  <c r="DS168"/>
  <c r="DR168"/>
  <c r="DQ168"/>
  <c r="DP168"/>
  <c r="DO168"/>
  <c r="DN168"/>
  <c r="DM168"/>
  <c r="DL168"/>
  <c r="DK168"/>
  <c r="DJ168"/>
  <c r="DI168"/>
  <c r="DH168"/>
  <c r="DG168"/>
  <c r="DF168"/>
  <c r="DE168"/>
  <c r="DD168"/>
  <c r="DC168"/>
  <c r="DB168"/>
  <c r="DA168"/>
  <c r="CZ168"/>
  <c r="CY168"/>
  <c r="CX168"/>
  <c r="CW168"/>
  <c r="CV168"/>
  <c r="EB167"/>
  <c r="EA167"/>
  <c r="DZ167"/>
  <c r="DY167"/>
  <c r="DX167"/>
  <c r="DW167"/>
  <c r="DV167"/>
  <c r="DU167"/>
  <c r="DT167"/>
  <c r="DS167"/>
  <c r="DR167"/>
  <c r="DQ167"/>
  <c r="DP167"/>
  <c r="DO167"/>
  <c r="DN167"/>
  <c r="DM167"/>
  <c r="DL167"/>
  <c r="DK167"/>
  <c r="DJ167"/>
  <c r="DI167"/>
  <c r="DH167"/>
  <c r="DG167"/>
  <c r="DF167"/>
  <c r="DE167"/>
  <c r="DD167"/>
  <c r="DC167"/>
  <c r="DB167"/>
  <c r="DA167"/>
  <c r="CZ167"/>
  <c r="CY167"/>
  <c r="CX167"/>
  <c r="CW167"/>
  <c r="EG167" s="1"/>
  <c r="CV167"/>
  <c r="CA167" s="1"/>
  <c r="EB166"/>
  <c r="EA166"/>
  <c r="DZ166"/>
  <c r="DY166"/>
  <c r="DX166"/>
  <c r="DW166"/>
  <c r="DV166"/>
  <c r="DU166"/>
  <c r="DT166"/>
  <c r="DS166"/>
  <c r="DR166"/>
  <c r="DQ166"/>
  <c r="DP166"/>
  <c r="DO166"/>
  <c r="DN166"/>
  <c r="DM166"/>
  <c r="DL166"/>
  <c r="DK166"/>
  <c r="DJ166"/>
  <c r="DI166"/>
  <c r="DH166"/>
  <c r="DG166"/>
  <c r="DF166"/>
  <c r="DE166"/>
  <c r="DD166"/>
  <c r="DC166"/>
  <c r="DB166"/>
  <c r="DA166"/>
  <c r="CZ166"/>
  <c r="CY166"/>
  <c r="CW166" s="1"/>
  <c r="CX166"/>
  <c r="CV166" s="1"/>
  <c r="CA166"/>
  <c r="EB165"/>
  <c r="EA165"/>
  <c r="DZ165"/>
  <c r="DY165"/>
  <c r="DX165"/>
  <c r="DW165"/>
  <c r="DV165"/>
  <c r="DU165"/>
  <c r="DT165"/>
  <c r="DS165"/>
  <c r="DR165"/>
  <c r="DQ165"/>
  <c r="DP165"/>
  <c r="DO165"/>
  <c r="DN165"/>
  <c r="DM165"/>
  <c r="DL165"/>
  <c r="DK165"/>
  <c r="DJ165"/>
  <c r="DI165"/>
  <c r="DH165"/>
  <c r="DG165"/>
  <c r="DF165"/>
  <c r="DE165"/>
  <c r="DD165"/>
  <c r="DC165"/>
  <c r="DB165"/>
  <c r="DA165"/>
  <c r="CZ165"/>
  <c r="CY165"/>
  <c r="CX165"/>
  <c r="CV165" s="1"/>
  <c r="CW165"/>
  <c r="EB164"/>
  <c r="EA164"/>
  <c r="DZ164"/>
  <c r="DY164"/>
  <c r="DX164"/>
  <c r="DW164"/>
  <c r="DV164"/>
  <c r="DU164"/>
  <c r="DT164"/>
  <c r="DS164"/>
  <c r="DR164"/>
  <c r="DQ164"/>
  <c r="DP164"/>
  <c r="DO164"/>
  <c r="DN164"/>
  <c r="DM164"/>
  <c r="DL164"/>
  <c r="DK164"/>
  <c r="DJ164"/>
  <c r="DI164"/>
  <c r="DH164"/>
  <c r="DG164"/>
  <c r="DF164"/>
  <c r="DE164"/>
  <c r="DD164"/>
  <c r="DC164"/>
  <c r="DB164"/>
  <c r="DA164"/>
  <c r="CZ164"/>
  <c r="CY164"/>
  <c r="CX164"/>
  <c r="CV164" s="1"/>
  <c r="CW164"/>
  <c r="EB163"/>
  <c r="EA163"/>
  <c r="DZ163"/>
  <c r="DY163"/>
  <c r="DX163"/>
  <c r="DW163"/>
  <c r="DV163"/>
  <c r="DU163"/>
  <c r="DT163"/>
  <c r="DS163"/>
  <c r="DR163"/>
  <c r="DQ163"/>
  <c r="DP163"/>
  <c r="DO163"/>
  <c r="DN163"/>
  <c r="DM163"/>
  <c r="DL163"/>
  <c r="DK163"/>
  <c r="DJ163"/>
  <c r="DI163"/>
  <c r="DH163"/>
  <c r="DG163"/>
  <c r="DF163"/>
  <c r="DE163"/>
  <c r="DD163"/>
  <c r="DC163"/>
  <c r="DB163"/>
  <c r="DA163"/>
  <c r="CZ163"/>
  <c r="CY163"/>
  <c r="CW163" s="1"/>
  <c r="CX163"/>
  <c r="CV163"/>
  <c r="CA163" s="1"/>
  <c r="EB162"/>
  <c r="EA162"/>
  <c r="DZ162"/>
  <c r="DY162"/>
  <c r="DX162"/>
  <c r="DW162"/>
  <c r="DV162"/>
  <c r="DU162"/>
  <c r="DT162"/>
  <c r="DS162"/>
  <c r="DR162"/>
  <c r="DQ162"/>
  <c r="DP162"/>
  <c r="DO162"/>
  <c r="DN162"/>
  <c r="DM162"/>
  <c r="DL162"/>
  <c r="DK162"/>
  <c r="DJ162"/>
  <c r="DI162"/>
  <c r="DH162"/>
  <c r="DG162"/>
  <c r="DF162"/>
  <c r="DE162"/>
  <c r="DD162"/>
  <c r="DC162"/>
  <c r="DB162"/>
  <c r="DA162"/>
  <c r="CZ162"/>
  <c r="CY162"/>
  <c r="CW162" s="1"/>
  <c r="CX162"/>
  <c r="CV162" s="1"/>
  <c r="EB161"/>
  <c r="EA161"/>
  <c r="DZ161"/>
  <c r="DY161"/>
  <c r="DX161"/>
  <c r="DW161"/>
  <c r="DV161"/>
  <c r="DU161"/>
  <c r="DT161"/>
  <c r="DS161"/>
  <c r="DR161"/>
  <c r="DQ161"/>
  <c r="DP161"/>
  <c r="DO161"/>
  <c r="DN161"/>
  <c r="DM161"/>
  <c r="DL161"/>
  <c r="DK161"/>
  <c r="DJ161"/>
  <c r="DI161"/>
  <c r="DH161"/>
  <c r="DG161"/>
  <c r="DF161"/>
  <c r="DE161"/>
  <c r="DD161"/>
  <c r="DC161"/>
  <c r="DB161"/>
  <c r="DA161"/>
  <c r="CZ161"/>
  <c r="CY161"/>
  <c r="CW161" s="1"/>
  <c r="CX161"/>
  <c r="CV161" s="1"/>
  <c r="EG161" s="1"/>
  <c r="EB160"/>
  <c r="EA160"/>
  <c r="DZ160"/>
  <c r="DY160"/>
  <c r="DX160"/>
  <c r="DW160"/>
  <c r="DV160"/>
  <c r="DU160"/>
  <c r="DT160"/>
  <c r="DS160"/>
  <c r="DR160"/>
  <c r="DQ160"/>
  <c r="DP160"/>
  <c r="DO160"/>
  <c r="DN160"/>
  <c r="DM160"/>
  <c r="DL160"/>
  <c r="DK160"/>
  <c r="DJ160"/>
  <c r="DI160"/>
  <c r="DH160"/>
  <c r="DG160"/>
  <c r="DF160"/>
  <c r="DE160"/>
  <c r="DD160"/>
  <c r="DC160"/>
  <c r="DB160"/>
  <c r="DA160"/>
  <c r="CZ160"/>
  <c r="CY160"/>
  <c r="CX160"/>
  <c r="CW160"/>
  <c r="CV160"/>
  <c r="EB159"/>
  <c r="EA159"/>
  <c r="DZ159"/>
  <c r="DY159"/>
  <c r="DX159"/>
  <c r="DW159"/>
  <c r="DV159"/>
  <c r="DU159"/>
  <c r="DT159"/>
  <c r="DS159"/>
  <c r="DR159"/>
  <c r="DQ159"/>
  <c r="DP159"/>
  <c r="DO159"/>
  <c r="DN159"/>
  <c r="DM159"/>
  <c r="DL159"/>
  <c r="DK159"/>
  <c r="DJ159"/>
  <c r="DI159"/>
  <c r="DH159"/>
  <c r="DG159"/>
  <c r="DF159"/>
  <c r="DE159"/>
  <c r="DD159"/>
  <c r="DC159"/>
  <c r="DB159"/>
  <c r="DA159"/>
  <c r="CZ159"/>
  <c r="CY159"/>
  <c r="CX159"/>
  <c r="CW159"/>
  <c r="EG159" s="1"/>
  <c r="CV159"/>
  <c r="CA159" s="1"/>
  <c r="EB158"/>
  <c r="EA158"/>
  <c r="DZ158"/>
  <c r="DY158"/>
  <c r="DX158"/>
  <c r="DW158"/>
  <c r="DV158"/>
  <c r="DU158"/>
  <c r="DT158"/>
  <c r="DS158"/>
  <c r="DR158"/>
  <c r="DQ158"/>
  <c r="DP158"/>
  <c r="DO158"/>
  <c r="DN158"/>
  <c r="DM158"/>
  <c r="DL158"/>
  <c r="DK158"/>
  <c r="DJ158"/>
  <c r="DI158"/>
  <c r="DH158"/>
  <c r="DG158"/>
  <c r="DF158"/>
  <c r="DE158"/>
  <c r="DD158"/>
  <c r="DC158"/>
  <c r="DB158"/>
  <c r="DA158"/>
  <c r="CZ158"/>
  <c r="CY158"/>
  <c r="CW158" s="1"/>
  <c r="CX158"/>
  <c r="CV158" s="1"/>
  <c r="CA158"/>
  <c r="EB157"/>
  <c r="EA157"/>
  <c r="DZ157"/>
  <c r="DY157"/>
  <c r="DX157"/>
  <c r="DW157"/>
  <c r="DV157"/>
  <c r="DU157"/>
  <c r="DT157"/>
  <c r="DS157"/>
  <c r="DR157"/>
  <c r="DQ157"/>
  <c r="DP157"/>
  <c r="DO157"/>
  <c r="DN157"/>
  <c r="DM157"/>
  <c r="DL157"/>
  <c r="DK157"/>
  <c r="DJ157"/>
  <c r="DI157"/>
  <c r="DH157"/>
  <c r="DG157"/>
  <c r="DF157"/>
  <c r="DE157"/>
  <c r="DD157"/>
  <c r="DC157"/>
  <c r="DB157"/>
  <c r="DA157"/>
  <c r="CZ157"/>
  <c r="CY157"/>
  <c r="CX157"/>
  <c r="CV157" s="1"/>
  <c r="CW157"/>
  <c r="EB156"/>
  <c r="EA156"/>
  <c r="DZ156"/>
  <c r="DY156"/>
  <c r="DX156"/>
  <c r="DW156"/>
  <c r="DV156"/>
  <c r="DU156"/>
  <c r="DT156"/>
  <c r="DS156"/>
  <c r="DR156"/>
  <c r="DQ156"/>
  <c r="DP156"/>
  <c r="DO156"/>
  <c r="DN156"/>
  <c r="DM156"/>
  <c r="DL156"/>
  <c r="DK156"/>
  <c r="DJ156"/>
  <c r="DI156"/>
  <c r="DH156"/>
  <c r="DG156"/>
  <c r="DF156"/>
  <c r="DE156"/>
  <c r="DD156"/>
  <c r="DC156"/>
  <c r="DB156"/>
  <c r="DA156"/>
  <c r="CZ156"/>
  <c r="CY156"/>
  <c r="CX156"/>
  <c r="CV156" s="1"/>
  <c r="EC156" s="1"/>
  <c r="CW156"/>
  <c r="EB155"/>
  <c r="EA155"/>
  <c r="DZ155"/>
  <c r="DY155"/>
  <c r="DX155"/>
  <c r="DW155"/>
  <c r="DV155"/>
  <c r="DU155"/>
  <c r="DT155"/>
  <c r="DS155"/>
  <c r="DR155"/>
  <c r="DQ155"/>
  <c r="DP155"/>
  <c r="DO155"/>
  <c r="DN155"/>
  <c r="DM155"/>
  <c r="DL155"/>
  <c r="DK155"/>
  <c r="DJ155"/>
  <c r="DI155"/>
  <c r="DH155"/>
  <c r="DG155"/>
  <c r="DF155"/>
  <c r="DE155"/>
  <c r="DD155"/>
  <c r="DC155"/>
  <c r="DB155"/>
  <c r="DA155"/>
  <c r="CZ155"/>
  <c r="CY155"/>
  <c r="CW155" s="1"/>
  <c r="CX155"/>
  <c r="CV155"/>
  <c r="CA155" s="1"/>
  <c r="EB154"/>
  <c r="EA154"/>
  <c r="DZ154"/>
  <c r="DY154"/>
  <c r="DX154"/>
  <c r="DW154"/>
  <c r="DV154"/>
  <c r="DU154"/>
  <c r="DT154"/>
  <c r="DS154"/>
  <c r="DR154"/>
  <c r="DQ154"/>
  <c r="DP154"/>
  <c r="DO154"/>
  <c r="DN154"/>
  <c r="DM154"/>
  <c r="DL154"/>
  <c r="DK154"/>
  <c r="DJ154"/>
  <c r="DI154"/>
  <c r="DH154"/>
  <c r="DG154"/>
  <c r="DF154"/>
  <c r="DE154"/>
  <c r="DD154"/>
  <c r="DC154"/>
  <c r="DB154"/>
  <c r="DA154"/>
  <c r="CZ154"/>
  <c r="CY154"/>
  <c r="CW154" s="1"/>
  <c r="CX154"/>
  <c r="CV154" s="1"/>
  <c r="EB153"/>
  <c r="EA153"/>
  <c r="DZ153"/>
  <c r="DY153"/>
  <c r="DX153"/>
  <c r="DW153"/>
  <c r="DV153"/>
  <c r="DU153"/>
  <c r="DT153"/>
  <c r="DS153"/>
  <c r="DR153"/>
  <c r="DQ153"/>
  <c r="DP153"/>
  <c r="DO153"/>
  <c r="DN153"/>
  <c r="DM153"/>
  <c r="DL153"/>
  <c r="DK153"/>
  <c r="DJ153"/>
  <c r="DI153"/>
  <c r="DH153"/>
  <c r="DG153"/>
  <c r="DF153"/>
  <c r="DE153"/>
  <c r="DD153"/>
  <c r="DC153"/>
  <c r="DB153"/>
  <c r="DA153"/>
  <c r="CZ153"/>
  <c r="CY153"/>
  <c r="CW153" s="1"/>
  <c r="CX153"/>
  <c r="CV153" s="1"/>
  <c r="CA153" s="1"/>
  <c r="EB152"/>
  <c r="EA152"/>
  <c r="DZ152"/>
  <c r="DY152"/>
  <c r="DX152"/>
  <c r="DW152"/>
  <c r="DV152"/>
  <c r="DU152"/>
  <c r="DT152"/>
  <c r="DS152"/>
  <c r="DR152"/>
  <c r="DQ152"/>
  <c r="DP152"/>
  <c r="DO152"/>
  <c r="DN152"/>
  <c r="DM152"/>
  <c r="DL152"/>
  <c r="DK152"/>
  <c r="DJ152"/>
  <c r="DI152"/>
  <c r="DH152"/>
  <c r="DG152"/>
  <c r="DF152"/>
  <c r="DE152"/>
  <c r="DD152"/>
  <c r="DC152"/>
  <c r="DB152"/>
  <c r="DA152"/>
  <c r="CZ152"/>
  <c r="CY152"/>
  <c r="CW152" s="1"/>
  <c r="CX152"/>
  <c r="CV152"/>
  <c r="CA152"/>
  <c r="EB151"/>
  <c r="EA151"/>
  <c r="DZ151"/>
  <c r="DY151"/>
  <c r="DX151"/>
  <c r="DW151"/>
  <c r="DV151"/>
  <c r="DU151"/>
  <c r="DT151"/>
  <c r="DS151"/>
  <c r="DR151"/>
  <c r="DQ151"/>
  <c r="DP151"/>
  <c r="DO151"/>
  <c r="DN151"/>
  <c r="DM151"/>
  <c r="DL151"/>
  <c r="DK151"/>
  <c r="DJ151"/>
  <c r="DI151"/>
  <c r="DH151"/>
  <c r="DG151"/>
  <c r="DF151"/>
  <c r="DE151"/>
  <c r="DD151"/>
  <c r="DC151"/>
  <c r="DB151"/>
  <c r="DA151"/>
  <c r="CZ151"/>
  <c r="CY151"/>
  <c r="CX151"/>
  <c r="CV151" s="1"/>
  <c r="CW151"/>
  <c r="EB150"/>
  <c r="EA150"/>
  <c r="DZ150"/>
  <c r="DY150"/>
  <c r="DX150"/>
  <c r="DW150"/>
  <c r="DV150"/>
  <c r="DU150"/>
  <c r="DT150"/>
  <c r="DS150"/>
  <c r="DR150"/>
  <c r="DQ150"/>
  <c r="DP150"/>
  <c r="DO150"/>
  <c r="DN150"/>
  <c r="DM150"/>
  <c r="DL150"/>
  <c r="DK150"/>
  <c r="DJ150"/>
  <c r="DI150"/>
  <c r="DH150"/>
  <c r="DG150"/>
  <c r="DF150"/>
  <c r="DE150"/>
  <c r="DD150"/>
  <c r="DC150"/>
  <c r="DB150"/>
  <c r="DA150"/>
  <c r="CZ150"/>
  <c r="CY150"/>
  <c r="CW150" s="1"/>
  <c r="CX150"/>
  <c r="CV150"/>
  <c r="CA150"/>
  <c r="EB149"/>
  <c r="EA149"/>
  <c r="DZ149"/>
  <c r="DY149"/>
  <c r="DX149"/>
  <c r="DW149"/>
  <c r="DV149"/>
  <c r="DU149"/>
  <c r="DT149"/>
  <c r="DS149"/>
  <c r="DR149"/>
  <c r="DQ149"/>
  <c r="DP149"/>
  <c r="DO149"/>
  <c r="DN149"/>
  <c r="DM149"/>
  <c r="DL149"/>
  <c r="DK149"/>
  <c r="DJ149"/>
  <c r="DI149"/>
  <c r="DH149"/>
  <c r="DG149"/>
  <c r="DF149"/>
  <c r="DE149"/>
  <c r="DD149"/>
  <c r="DC149"/>
  <c r="DB149"/>
  <c r="DA149"/>
  <c r="CZ149"/>
  <c r="CY149"/>
  <c r="CX149"/>
  <c r="CV149" s="1"/>
  <c r="CW149"/>
  <c r="EB148"/>
  <c r="EA148"/>
  <c r="DZ148"/>
  <c r="DY148"/>
  <c r="DX148"/>
  <c r="DW148"/>
  <c r="DV148"/>
  <c r="DU148"/>
  <c r="DT148"/>
  <c r="DS148"/>
  <c r="DR148"/>
  <c r="DQ148"/>
  <c r="DP148"/>
  <c r="DO148"/>
  <c r="DN148"/>
  <c r="DM148"/>
  <c r="DL148"/>
  <c r="DK148"/>
  <c r="DJ148"/>
  <c r="DI148"/>
  <c r="DH148"/>
  <c r="DG148"/>
  <c r="DF148"/>
  <c r="DE148"/>
  <c r="DD148"/>
  <c r="DC148"/>
  <c r="DB148"/>
  <c r="DA148"/>
  <c r="CZ148"/>
  <c r="CY148"/>
  <c r="CX148"/>
  <c r="CV148" s="1"/>
  <c r="CW148"/>
  <c r="EB147"/>
  <c r="EA147"/>
  <c r="DZ147"/>
  <c r="DY147"/>
  <c r="DX147"/>
  <c r="DW147"/>
  <c r="DV147"/>
  <c r="DU147"/>
  <c r="DT147"/>
  <c r="DS147"/>
  <c r="DR147"/>
  <c r="DQ147"/>
  <c r="DP147"/>
  <c r="DO147"/>
  <c r="DN147"/>
  <c r="DM147"/>
  <c r="DL147"/>
  <c r="DK147"/>
  <c r="DJ147"/>
  <c r="DI147"/>
  <c r="DH147"/>
  <c r="DG147"/>
  <c r="DF147"/>
  <c r="DE147"/>
  <c r="DD147"/>
  <c r="DC147"/>
  <c r="DB147"/>
  <c r="DA147"/>
  <c r="CZ147"/>
  <c r="CY147"/>
  <c r="CW147" s="1"/>
  <c r="CX147"/>
  <c r="CV147"/>
  <c r="CA147"/>
  <c r="EB146"/>
  <c r="EA146"/>
  <c r="DZ146"/>
  <c r="DY146"/>
  <c r="DX146"/>
  <c r="DW146"/>
  <c r="DV146"/>
  <c r="DU146"/>
  <c r="DT146"/>
  <c r="DS146"/>
  <c r="DR146"/>
  <c r="DQ146"/>
  <c r="DP146"/>
  <c r="DO146"/>
  <c r="DN146"/>
  <c r="DM146"/>
  <c r="DL146"/>
  <c r="DK146"/>
  <c r="DJ146"/>
  <c r="DI146"/>
  <c r="DH146"/>
  <c r="DG146"/>
  <c r="DF146"/>
  <c r="DE146"/>
  <c r="DD146"/>
  <c r="DC146"/>
  <c r="DB146"/>
  <c r="DA146"/>
  <c r="CZ146"/>
  <c r="CY146"/>
  <c r="CX146"/>
  <c r="CV146" s="1"/>
  <c r="CB146" s="1"/>
  <c r="CC146" s="1"/>
  <c r="CW146"/>
  <c r="EB145"/>
  <c r="EA145"/>
  <c r="DZ145"/>
  <c r="DY145"/>
  <c r="DX145"/>
  <c r="DW145"/>
  <c r="DV145"/>
  <c r="DU145"/>
  <c r="DT145"/>
  <c r="DS145"/>
  <c r="DR145"/>
  <c r="DQ145"/>
  <c r="DP145"/>
  <c r="DO145"/>
  <c r="DN145"/>
  <c r="DM145"/>
  <c r="DL145"/>
  <c r="DK145"/>
  <c r="DJ145"/>
  <c r="DI145"/>
  <c r="DH145"/>
  <c r="DG145"/>
  <c r="DF145"/>
  <c r="DE145"/>
  <c r="DD145"/>
  <c r="DC145"/>
  <c r="DB145"/>
  <c r="DA145"/>
  <c r="CZ145"/>
  <c r="CY145"/>
  <c r="CW145" s="1"/>
  <c r="CX145"/>
  <c r="CV145"/>
  <c r="CA145"/>
  <c r="EB144"/>
  <c r="EA144"/>
  <c r="DZ144"/>
  <c r="DY144"/>
  <c r="DX144"/>
  <c r="DW144"/>
  <c r="DV144"/>
  <c r="DU144"/>
  <c r="DT144"/>
  <c r="DS144"/>
  <c r="DR144"/>
  <c r="DQ144"/>
  <c r="DP144"/>
  <c r="DO144"/>
  <c r="DN144"/>
  <c r="DM144"/>
  <c r="DL144"/>
  <c r="DK144"/>
  <c r="DJ144"/>
  <c r="DI144"/>
  <c r="DH144"/>
  <c r="DG144"/>
  <c r="DF144"/>
  <c r="DE144"/>
  <c r="DD144"/>
  <c r="DC144"/>
  <c r="DB144"/>
  <c r="DA144"/>
  <c r="CZ144"/>
  <c r="CY144"/>
  <c r="CX144"/>
  <c r="CV144" s="1"/>
  <c r="CW144"/>
  <c r="CA144"/>
  <c r="EB143"/>
  <c r="EA143"/>
  <c r="DZ143"/>
  <c r="DY143"/>
  <c r="DX143"/>
  <c r="DW143"/>
  <c r="DV143"/>
  <c r="DU143"/>
  <c r="DT143"/>
  <c r="DS143"/>
  <c r="DR143"/>
  <c r="DQ143"/>
  <c r="DP143"/>
  <c r="DO143"/>
  <c r="DN143"/>
  <c r="DM143"/>
  <c r="DL143"/>
  <c r="DK143"/>
  <c r="DJ143"/>
  <c r="DI143"/>
  <c r="DH143"/>
  <c r="DG143"/>
  <c r="DF143"/>
  <c r="DE143"/>
  <c r="DD143"/>
  <c r="DC143"/>
  <c r="DB143"/>
  <c r="DA143"/>
  <c r="CZ143"/>
  <c r="CY143"/>
  <c r="CX143"/>
  <c r="CW143"/>
  <c r="CL143" s="1"/>
  <c r="CV143"/>
  <c r="CA143"/>
  <c r="EB142"/>
  <c r="EA142"/>
  <c r="DZ142"/>
  <c r="DY142"/>
  <c r="DX142"/>
  <c r="DW142"/>
  <c r="DV142"/>
  <c r="DU142"/>
  <c r="DT142"/>
  <c r="DS142"/>
  <c r="DR142"/>
  <c r="DQ142"/>
  <c r="DP142"/>
  <c r="DO142"/>
  <c r="DN142"/>
  <c r="DM142"/>
  <c r="DL142"/>
  <c r="DK142"/>
  <c r="DJ142"/>
  <c r="DI142"/>
  <c r="DH142"/>
  <c r="DG142"/>
  <c r="DF142"/>
  <c r="DE142"/>
  <c r="DD142"/>
  <c r="DC142"/>
  <c r="DB142"/>
  <c r="DA142"/>
  <c r="CZ142"/>
  <c r="CY142"/>
  <c r="CW142" s="1"/>
  <c r="ED142" s="1"/>
  <c r="CX142"/>
  <c r="CV142" s="1"/>
  <c r="CA142"/>
  <c r="EB141"/>
  <c r="EA141"/>
  <c r="DZ141"/>
  <c r="DY141"/>
  <c r="DX141"/>
  <c r="DW141"/>
  <c r="DV141"/>
  <c r="DU141"/>
  <c r="DT141"/>
  <c r="DS141"/>
  <c r="DR141"/>
  <c r="DQ141"/>
  <c r="DP141"/>
  <c r="DO141"/>
  <c r="DN141"/>
  <c r="DM141"/>
  <c r="DL141"/>
  <c r="DK141"/>
  <c r="DJ141"/>
  <c r="DI141"/>
  <c r="DH141"/>
  <c r="DG141"/>
  <c r="DF141"/>
  <c r="DE141"/>
  <c r="DD141"/>
  <c r="DC141"/>
  <c r="DB141"/>
  <c r="DA141"/>
  <c r="CZ141"/>
  <c r="CY141"/>
  <c r="CX141"/>
  <c r="CW141"/>
  <c r="CV141"/>
  <c r="CA141" s="1"/>
  <c r="EB140"/>
  <c r="EA140"/>
  <c r="DZ140"/>
  <c r="DY140"/>
  <c r="DX140"/>
  <c r="DW140"/>
  <c r="DV140"/>
  <c r="DU140"/>
  <c r="DT140"/>
  <c r="DS140"/>
  <c r="DR140"/>
  <c r="DQ140"/>
  <c r="DP140"/>
  <c r="DO140"/>
  <c r="DN140"/>
  <c r="DM140"/>
  <c r="DL140"/>
  <c r="DK140"/>
  <c r="DJ140"/>
  <c r="DI140"/>
  <c r="DH140"/>
  <c r="DG140"/>
  <c r="DF140"/>
  <c r="DE140"/>
  <c r="DD140"/>
  <c r="DC140"/>
  <c r="DB140"/>
  <c r="DA140"/>
  <c r="CZ140"/>
  <c r="CY140"/>
  <c r="CW140" s="1"/>
  <c r="CX140"/>
  <c r="CV140"/>
  <c r="EB139"/>
  <c r="EA139"/>
  <c r="DZ139"/>
  <c r="DY139"/>
  <c r="DX139"/>
  <c r="DW139"/>
  <c r="DV139"/>
  <c r="DU139"/>
  <c r="DT139"/>
  <c r="DS139"/>
  <c r="DR139"/>
  <c r="DQ139"/>
  <c r="DP139"/>
  <c r="DO139"/>
  <c r="DN139"/>
  <c r="DM139"/>
  <c r="DL139"/>
  <c r="DK139"/>
  <c r="DJ139"/>
  <c r="DI139"/>
  <c r="DH139"/>
  <c r="DG139"/>
  <c r="DF139"/>
  <c r="DE139"/>
  <c r="DD139"/>
  <c r="DC139"/>
  <c r="DB139"/>
  <c r="DA139"/>
  <c r="CZ139"/>
  <c r="CY139"/>
  <c r="CX139"/>
  <c r="CV139" s="1"/>
  <c r="CW139"/>
  <c r="EB138"/>
  <c r="EA138"/>
  <c r="DZ138"/>
  <c r="DY138"/>
  <c r="DX138"/>
  <c r="DW138"/>
  <c r="DV138"/>
  <c r="DU138"/>
  <c r="DT138"/>
  <c r="DS138"/>
  <c r="DR138"/>
  <c r="DQ138"/>
  <c r="DP138"/>
  <c r="DO138"/>
  <c r="DN138"/>
  <c r="DM138"/>
  <c r="DL138"/>
  <c r="DK138"/>
  <c r="DJ138"/>
  <c r="DI138"/>
  <c r="DH138"/>
  <c r="DG138"/>
  <c r="DF138"/>
  <c r="DE138"/>
  <c r="DD138"/>
  <c r="DC138"/>
  <c r="DB138"/>
  <c r="DA138"/>
  <c r="CZ138"/>
  <c r="CY138"/>
  <c r="CW138" s="1"/>
  <c r="CX138"/>
  <c r="CV138" s="1"/>
  <c r="EB137"/>
  <c r="EA137"/>
  <c r="DZ137"/>
  <c r="DY137"/>
  <c r="DX137"/>
  <c r="DW137"/>
  <c r="DV137"/>
  <c r="DU137"/>
  <c r="DT137"/>
  <c r="DS137"/>
  <c r="DR137"/>
  <c r="DQ137"/>
  <c r="DP137"/>
  <c r="DO137"/>
  <c r="DN137"/>
  <c r="DM137"/>
  <c r="DL137"/>
  <c r="DK137"/>
  <c r="DJ137"/>
  <c r="DI137"/>
  <c r="DH137"/>
  <c r="DG137"/>
  <c r="DF137"/>
  <c r="DE137"/>
  <c r="DD137"/>
  <c r="DC137"/>
  <c r="DB137"/>
  <c r="DA137"/>
  <c r="CZ137"/>
  <c r="CY137"/>
  <c r="CX137"/>
  <c r="CW137"/>
  <c r="CV137"/>
  <c r="EB136"/>
  <c r="EA136"/>
  <c r="DZ136"/>
  <c r="DY136"/>
  <c r="DX136"/>
  <c r="DW136"/>
  <c r="DV136"/>
  <c r="DU136"/>
  <c r="DT136"/>
  <c r="DS136"/>
  <c r="DR136"/>
  <c r="DQ136"/>
  <c r="DP136"/>
  <c r="DO136"/>
  <c r="DN136"/>
  <c r="DM136"/>
  <c r="DL136"/>
  <c r="DK136"/>
  <c r="DJ136"/>
  <c r="DI136"/>
  <c r="DH136"/>
  <c r="DG136"/>
  <c r="DF136"/>
  <c r="DE136"/>
  <c r="DD136"/>
  <c r="DC136"/>
  <c r="DB136"/>
  <c r="DA136"/>
  <c r="CZ136"/>
  <c r="CY136"/>
  <c r="CX136"/>
  <c r="CW136"/>
  <c r="CV136"/>
  <c r="CA136"/>
  <c r="EB135"/>
  <c r="EA135"/>
  <c r="DZ135"/>
  <c r="DY135"/>
  <c r="DX135"/>
  <c r="DW135"/>
  <c r="DV135"/>
  <c r="DU135"/>
  <c r="DT135"/>
  <c r="DS135"/>
  <c r="DR135"/>
  <c r="DQ135"/>
  <c r="DP135"/>
  <c r="DO135"/>
  <c r="DN135"/>
  <c r="DM135"/>
  <c r="DL135"/>
  <c r="DK135"/>
  <c r="DJ135"/>
  <c r="DI135"/>
  <c r="DH135"/>
  <c r="DG135"/>
  <c r="DF135"/>
  <c r="DE135"/>
  <c r="DD135"/>
  <c r="DC135"/>
  <c r="DB135"/>
  <c r="DA135"/>
  <c r="CZ135"/>
  <c r="CY135"/>
  <c r="CW135" s="1"/>
  <c r="CX135"/>
  <c r="CV135" s="1"/>
  <c r="CA135"/>
  <c r="EB134"/>
  <c r="EA134"/>
  <c r="DZ134"/>
  <c r="DY134"/>
  <c r="DX134"/>
  <c r="DW134"/>
  <c r="DV134"/>
  <c r="DU134"/>
  <c r="DT134"/>
  <c r="DS134"/>
  <c r="DR134"/>
  <c r="DQ134"/>
  <c r="DP134"/>
  <c r="DO134"/>
  <c r="DN134"/>
  <c r="DM134"/>
  <c r="DL134"/>
  <c r="DK134"/>
  <c r="DJ134"/>
  <c r="DI134"/>
  <c r="DH134"/>
  <c r="DG134"/>
  <c r="DF134"/>
  <c r="DE134"/>
  <c r="DD134"/>
  <c r="DC134"/>
  <c r="DB134"/>
  <c r="DA134"/>
  <c r="CZ134"/>
  <c r="CY134"/>
  <c r="CX134"/>
  <c r="CW134"/>
  <c r="EC134" s="1"/>
  <c r="CV134"/>
  <c r="CA134" s="1"/>
  <c r="EB133"/>
  <c r="EA133"/>
  <c r="DZ133"/>
  <c r="DY133"/>
  <c r="DX133"/>
  <c r="DW133"/>
  <c r="DV133"/>
  <c r="DU133"/>
  <c r="DT133"/>
  <c r="DS133"/>
  <c r="DR133"/>
  <c r="DQ133"/>
  <c r="DP133"/>
  <c r="DO133"/>
  <c r="DN133"/>
  <c r="DM133"/>
  <c r="DL133"/>
  <c r="DK133"/>
  <c r="DJ133"/>
  <c r="DI133"/>
  <c r="DH133"/>
  <c r="DG133"/>
  <c r="DF133"/>
  <c r="DE133"/>
  <c r="DD133"/>
  <c r="DC133"/>
  <c r="DB133"/>
  <c r="DA133"/>
  <c r="CZ133"/>
  <c r="CY133"/>
  <c r="CW133" s="1"/>
  <c r="CX133"/>
  <c r="CV133"/>
  <c r="EB132"/>
  <c r="EA132"/>
  <c r="DZ132"/>
  <c r="DY132"/>
  <c r="DX132"/>
  <c r="DW132"/>
  <c r="DV132"/>
  <c r="DU132"/>
  <c r="DT132"/>
  <c r="DS132"/>
  <c r="DR132"/>
  <c r="DQ132"/>
  <c r="DP132"/>
  <c r="DO132"/>
  <c r="DN132"/>
  <c r="DM132"/>
  <c r="DL132"/>
  <c r="DK132"/>
  <c r="DJ132"/>
  <c r="DI132"/>
  <c r="DH132"/>
  <c r="DG132"/>
  <c r="DF132"/>
  <c r="DE132"/>
  <c r="DD132"/>
  <c r="DC132"/>
  <c r="DB132"/>
  <c r="DA132"/>
  <c r="CZ132"/>
  <c r="CY132"/>
  <c r="CW132" s="1"/>
  <c r="CB132" s="1"/>
  <c r="CC132" s="1"/>
  <c r="CX132"/>
  <c r="CV132"/>
  <c r="CA132"/>
  <c r="EB131"/>
  <c r="EA131"/>
  <c r="DZ131"/>
  <c r="DY131"/>
  <c r="DX131"/>
  <c r="DW131"/>
  <c r="DV131"/>
  <c r="DU131"/>
  <c r="DT131"/>
  <c r="DS131"/>
  <c r="DR131"/>
  <c r="DQ131"/>
  <c r="DP131"/>
  <c r="DO131"/>
  <c r="DN131"/>
  <c r="DM131"/>
  <c r="DL131"/>
  <c r="DK131"/>
  <c r="DJ131"/>
  <c r="DI131"/>
  <c r="DH131"/>
  <c r="DG131"/>
  <c r="DF131"/>
  <c r="DE131"/>
  <c r="DD131"/>
  <c r="DC131"/>
  <c r="DB131"/>
  <c r="DA131"/>
  <c r="CZ131"/>
  <c r="CY131"/>
  <c r="CX131"/>
  <c r="CV131" s="1"/>
  <c r="CW131"/>
  <c r="EB130"/>
  <c r="EA130"/>
  <c r="DZ130"/>
  <c r="DY130"/>
  <c r="DX130"/>
  <c r="DW130"/>
  <c r="DV130"/>
  <c r="DU130"/>
  <c r="DT130"/>
  <c r="DS130"/>
  <c r="DR130"/>
  <c r="DQ130"/>
  <c r="DP130"/>
  <c r="DO130"/>
  <c r="DN130"/>
  <c r="DM130"/>
  <c r="DL130"/>
  <c r="DK130"/>
  <c r="DJ130"/>
  <c r="DI130"/>
  <c r="DH130"/>
  <c r="DG130"/>
  <c r="DF130"/>
  <c r="DE130"/>
  <c r="DD130"/>
  <c r="DC130"/>
  <c r="DB130"/>
  <c r="DA130"/>
  <c r="CZ130"/>
  <c r="CY130"/>
  <c r="CX130"/>
  <c r="CV130" s="1"/>
  <c r="CW130"/>
  <c r="EB129"/>
  <c r="EA129"/>
  <c r="DZ129"/>
  <c r="DY129"/>
  <c r="DX129"/>
  <c r="DW129"/>
  <c r="DV129"/>
  <c r="DU129"/>
  <c r="DT129"/>
  <c r="DS129"/>
  <c r="DR129"/>
  <c r="DQ129"/>
  <c r="DP129"/>
  <c r="DO129"/>
  <c r="DN129"/>
  <c r="DM129"/>
  <c r="DL129"/>
  <c r="DK129"/>
  <c r="DJ129"/>
  <c r="DI129"/>
  <c r="DH129"/>
  <c r="DG129"/>
  <c r="DF129"/>
  <c r="DE129"/>
  <c r="DD129"/>
  <c r="DC129"/>
  <c r="DB129"/>
  <c r="DA129"/>
  <c r="CZ129"/>
  <c r="CY129"/>
  <c r="CW129" s="1"/>
  <c r="CX129"/>
  <c r="CV129"/>
  <c r="EB128"/>
  <c r="EA128"/>
  <c r="DZ128"/>
  <c r="DY128"/>
  <c r="DX128"/>
  <c r="DW128"/>
  <c r="DV128"/>
  <c r="DU128"/>
  <c r="DT128"/>
  <c r="DS128"/>
  <c r="DR128"/>
  <c r="DQ128"/>
  <c r="DP128"/>
  <c r="DO128"/>
  <c r="DN128"/>
  <c r="DM128"/>
  <c r="DL128"/>
  <c r="DK128"/>
  <c r="DJ128"/>
  <c r="DI128"/>
  <c r="DH128"/>
  <c r="DG128"/>
  <c r="DF128"/>
  <c r="DE128"/>
  <c r="DD128"/>
  <c r="DC128"/>
  <c r="DB128"/>
  <c r="DA128"/>
  <c r="CZ128"/>
  <c r="CY128"/>
  <c r="CX128"/>
  <c r="CV128" s="1"/>
  <c r="CW128"/>
  <c r="EB127"/>
  <c r="EA127"/>
  <c r="DZ127"/>
  <c r="DY127"/>
  <c r="DX127"/>
  <c r="DW127"/>
  <c r="DV127"/>
  <c r="DU127"/>
  <c r="DT127"/>
  <c r="DS127"/>
  <c r="DR127"/>
  <c r="DQ127"/>
  <c r="DP127"/>
  <c r="DO127"/>
  <c r="DN127"/>
  <c r="DM127"/>
  <c r="DL127"/>
  <c r="DK127"/>
  <c r="DJ127"/>
  <c r="DI127"/>
  <c r="DH127"/>
  <c r="DG127"/>
  <c r="DF127"/>
  <c r="DE127"/>
  <c r="DD127"/>
  <c r="DC127"/>
  <c r="DB127"/>
  <c r="DA127"/>
  <c r="CZ127"/>
  <c r="CY127"/>
  <c r="CX127"/>
  <c r="CV127" s="1"/>
  <c r="CW127"/>
  <c r="CA127"/>
  <c r="EB126"/>
  <c r="EA126"/>
  <c r="DZ126"/>
  <c r="DY126"/>
  <c r="DX126"/>
  <c r="DW126"/>
  <c r="DV126"/>
  <c r="DU126"/>
  <c r="DT126"/>
  <c r="DS126"/>
  <c r="DR126"/>
  <c r="DQ126"/>
  <c r="DP126"/>
  <c r="DO126"/>
  <c r="DN126"/>
  <c r="DM126"/>
  <c r="DL126"/>
  <c r="DK126"/>
  <c r="DJ126"/>
  <c r="DI126"/>
  <c r="DH126"/>
  <c r="DG126"/>
  <c r="DF126"/>
  <c r="DE126"/>
  <c r="DD126"/>
  <c r="DC126"/>
  <c r="DB126"/>
  <c r="DA126"/>
  <c r="CZ126"/>
  <c r="CY126"/>
  <c r="CX126"/>
  <c r="CW126"/>
  <c r="EE126" s="1"/>
  <c r="CV126"/>
  <c r="CA126" s="1"/>
  <c r="EB125"/>
  <c r="EA125"/>
  <c r="DZ125"/>
  <c r="DY125"/>
  <c r="DX125"/>
  <c r="DW125"/>
  <c r="DV125"/>
  <c r="DU125"/>
  <c r="DT125"/>
  <c r="DS125"/>
  <c r="DR125"/>
  <c r="DQ125"/>
  <c r="DP125"/>
  <c r="DO125"/>
  <c r="DN125"/>
  <c r="DM125"/>
  <c r="DL125"/>
  <c r="DK125"/>
  <c r="DJ125"/>
  <c r="DI125"/>
  <c r="DH125"/>
  <c r="DG125"/>
  <c r="DF125"/>
  <c r="DE125"/>
  <c r="DD125"/>
  <c r="DC125"/>
  <c r="DB125"/>
  <c r="DA125"/>
  <c r="CZ125"/>
  <c r="CY125"/>
  <c r="CW125" s="1"/>
  <c r="CX125"/>
  <c r="CV125"/>
  <c r="EB124"/>
  <c r="EA124"/>
  <c r="DZ124"/>
  <c r="DY124"/>
  <c r="DX124"/>
  <c r="DW124"/>
  <c r="DV124"/>
  <c r="DU124"/>
  <c r="DT124"/>
  <c r="DS124"/>
  <c r="DR124"/>
  <c r="DQ124"/>
  <c r="DP124"/>
  <c r="DO124"/>
  <c r="DN124"/>
  <c r="DM124"/>
  <c r="DL124"/>
  <c r="DK124"/>
  <c r="DJ124"/>
  <c r="DI124"/>
  <c r="DH124"/>
  <c r="DG124"/>
  <c r="DF124"/>
  <c r="DE124"/>
  <c r="DD124"/>
  <c r="DC124"/>
  <c r="DB124"/>
  <c r="DA124"/>
  <c r="CZ124"/>
  <c r="CY124"/>
  <c r="CX124"/>
  <c r="CV124" s="1"/>
  <c r="CW124"/>
  <c r="EB123"/>
  <c r="EA123"/>
  <c r="DZ123"/>
  <c r="DY123"/>
  <c r="DX123"/>
  <c r="DW123"/>
  <c r="DV123"/>
  <c r="DU123"/>
  <c r="DT123"/>
  <c r="DS123"/>
  <c r="DR123"/>
  <c r="DQ123"/>
  <c r="DP123"/>
  <c r="DO123"/>
  <c r="DN123"/>
  <c r="DM123"/>
  <c r="DL123"/>
  <c r="DK123"/>
  <c r="DJ123"/>
  <c r="DI123"/>
  <c r="DH123"/>
  <c r="DG123"/>
  <c r="DF123"/>
  <c r="DE123"/>
  <c r="DD123"/>
  <c r="DC123"/>
  <c r="DB123"/>
  <c r="DA123"/>
  <c r="CZ123"/>
  <c r="CY123"/>
  <c r="CX123"/>
  <c r="CW123"/>
  <c r="CV123"/>
  <c r="CA123" s="1"/>
  <c r="EB122"/>
  <c r="EA122"/>
  <c r="DZ122"/>
  <c r="DY122"/>
  <c r="DX122"/>
  <c r="DW122"/>
  <c r="DV122"/>
  <c r="DU122"/>
  <c r="DT122"/>
  <c r="DS122"/>
  <c r="DR122"/>
  <c r="DQ122"/>
  <c r="DP122"/>
  <c r="DO122"/>
  <c r="DN122"/>
  <c r="DM122"/>
  <c r="DL122"/>
  <c r="DK122"/>
  <c r="DJ122"/>
  <c r="DI122"/>
  <c r="DH122"/>
  <c r="DG122"/>
  <c r="DF122"/>
  <c r="DE122"/>
  <c r="DD122"/>
  <c r="DC122"/>
  <c r="DB122"/>
  <c r="DA122"/>
  <c r="CZ122"/>
  <c r="CY122"/>
  <c r="CW122" s="1"/>
  <c r="CX122"/>
  <c r="CV122"/>
  <c r="EB121"/>
  <c r="EA121"/>
  <c r="DZ121"/>
  <c r="DY121"/>
  <c r="DX121"/>
  <c r="DW121"/>
  <c r="DV121"/>
  <c r="DU121"/>
  <c r="DT121"/>
  <c r="DS121"/>
  <c r="DR121"/>
  <c r="DQ121"/>
  <c r="DP121"/>
  <c r="DO121"/>
  <c r="DN121"/>
  <c r="DM121"/>
  <c r="DL121"/>
  <c r="DK121"/>
  <c r="DJ121"/>
  <c r="DI121"/>
  <c r="DH121"/>
  <c r="DG121"/>
  <c r="DF121"/>
  <c r="DE121"/>
  <c r="DD121"/>
  <c r="DC121"/>
  <c r="DB121"/>
  <c r="DA121"/>
  <c r="CZ121"/>
  <c r="CY121"/>
  <c r="CX121"/>
  <c r="CV121" s="1"/>
  <c r="CW121"/>
  <c r="EB120"/>
  <c r="EA120"/>
  <c r="DZ120"/>
  <c r="DY120"/>
  <c r="DX120"/>
  <c r="DW120"/>
  <c r="DV120"/>
  <c r="DU120"/>
  <c r="DT120"/>
  <c r="DS120"/>
  <c r="DR120"/>
  <c r="DQ120"/>
  <c r="DP120"/>
  <c r="DO120"/>
  <c r="DN120"/>
  <c r="DM120"/>
  <c r="DL120"/>
  <c r="DK120"/>
  <c r="DJ120"/>
  <c r="DI120"/>
  <c r="DH120"/>
  <c r="DG120"/>
  <c r="DF120"/>
  <c r="DE120"/>
  <c r="DD120"/>
  <c r="DC120"/>
  <c r="DB120"/>
  <c r="DA120"/>
  <c r="CZ120"/>
  <c r="CY120"/>
  <c r="CW120" s="1"/>
  <c r="CX120"/>
  <c r="CV120" s="1"/>
  <c r="CA120"/>
  <c r="EB119"/>
  <c r="EA119"/>
  <c r="DZ119"/>
  <c r="DY119"/>
  <c r="DX119"/>
  <c r="DW119"/>
  <c r="DV119"/>
  <c r="DU119"/>
  <c r="DT119"/>
  <c r="DS119"/>
  <c r="DR119"/>
  <c r="DQ119"/>
  <c r="DP119"/>
  <c r="DO119"/>
  <c r="DN119"/>
  <c r="DM119"/>
  <c r="DL119"/>
  <c r="DK119"/>
  <c r="DJ119"/>
  <c r="DI119"/>
  <c r="DH119"/>
  <c r="DG119"/>
  <c r="DF119"/>
  <c r="DE119"/>
  <c r="DD119"/>
  <c r="DC119"/>
  <c r="DB119"/>
  <c r="DA119"/>
  <c r="CZ119"/>
  <c r="CY119"/>
  <c r="CX119"/>
  <c r="CV119" s="1"/>
  <c r="CW119"/>
  <c r="EB118"/>
  <c r="EA118"/>
  <c r="DZ118"/>
  <c r="DY118"/>
  <c r="DX118"/>
  <c r="DW118"/>
  <c r="DV118"/>
  <c r="DU118"/>
  <c r="DT118"/>
  <c r="DS118"/>
  <c r="DR118"/>
  <c r="DQ118"/>
  <c r="DP118"/>
  <c r="DO118"/>
  <c r="DN118"/>
  <c r="DM118"/>
  <c r="DL118"/>
  <c r="DK118"/>
  <c r="DJ118"/>
  <c r="DI118"/>
  <c r="DH118"/>
  <c r="DG118"/>
  <c r="DF118"/>
  <c r="DE118"/>
  <c r="DD118"/>
  <c r="DC118"/>
  <c r="DB118"/>
  <c r="DA118"/>
  <c r="CZ118"/>
  <c r="CY118"/>
  <c r="CX118"/>
  <c r="CV118" s="1"/>
  <c r="CW118"/>
  <c r="EB117"/>
  <c r="EA117"/>
  <c r="DZ117"/>
  <c r="DY117"/>
  <c r="DX117"/>
  <c r="DW117"/>
  <c r="DV117"/>
  <c r="DU117"/>
  <c r="DT117"/>
  <c r="DS117"/>
  <c r="DR117"/>
  <c r="DQ117"/>
  <c r="DP117"/>
  <c r="DO117"/>
  <c r="DN117"/>
  <c r="DM117"/>
  <c r="DL117"/>
  <c r="DK117"/>
  <c r="DJ117"/>
  <c r="DI117"/>
  <c r="DH117"/>
  <c r="DG117"/>
  <c r="DF117"/>
  <c r="DE117"/>
  <c r="DD117"/>
  <c r="DC117"/>
  <c r="DB117"/>
  <c r="DA117"/>
  <c r="CZ117"/>
  <c r="CY117"/>
  <c r="CW117" s="1"/>
  <c r="CB117" s="1"/>
  <c r="CC117" s="1"/>
  <c r="CX117"/>
  <c r="CV117"/>
  <c r="EB116"/>
  <c r="EA116"/>
  <c r="DZ116"/>
  <c r="DY116"/>
  <c r="DX116"/>
  <c r="DW116"/>
  <c r="DV116"/>
  <c r="DU116"/>
  <c r="DT116"/>
  <c r="DS116"/>
  <c r="DR116"/>
  <c r="DQ116"/>
  <c r="DP116"/>
  <c r="DO116"/>
  <c r="DN116"/>
  <c r="DM116"/>
  <c r="DL116"/>
  <c r="DK116"/>
  <c r="DJ116"/>
  <c r="DI116"/>
  <c r="DH116"/>
  <c r="DG116"/>
  <c r="DF116"/>
  <c r="DE116"/>
  <c r="DD116"/>
  <c r="DC116"/>
  <c r="DB116"/>
  <c r="DA116"/>
  <c r="CZ116"/>
  <c r="CY116"/>
  <c r="CW116" s="1"/>
  <c r="EG116" s="1"/>
  <c r="CX116"/>
  <c r="CV116" s="1"/>
  <c r="CA116"/>
  <c r="EB115"/>
  <c r="EA115"/>
  <c r="DZ115"/>
  <c r="DY115"/>
  <c r="DX115"/>
  <c r="DW115"/>
  <c r="DV115"/>
  <c r="DU115"/>
  <c r="DT115"/>
  <c r="DS115"/>
  <c r="DR115"/>
  <c r="DQ115"/>
  <c r="DP115"/>
  <c r="DO115"/>
  <c r="DN115"/>
  <c r="DM115"/>
  <c r="DL115"/>
  <c r="DK115"/>
  <c r="DJ115"/>
  <c r="DI115"/>
  <c r="DH115"/>
  <c r="DG115"/>
  <c r="DF115"/>
  <c r="DE115"/>
  <c r="DD115"/>
  <c r="DC115"/>
  <c r="DB115"/>
  <c r="DA115"/>
  <c r="CZ115"/>
  <c r="CY115"/>
  <c r="CX115"/>
  <c r="CW115"/>
  <c r="CV115"/>
  <c r="CA115" s="1"/>
  <c r="EB114"/>
  <c r="EA114"/>
  <c r="DZ114"/>
  <c r="DY114"/>
  <c r="DX114"/>
  <c r="DW114"/>
  <c r="DV114"/>
  <c r="DU114"/>
  <c r="DT114"/>
  <c r="DS114"/>
  <c r="DR114"/>
  <c r="DQ114"/>
  <c r="DP114"/>
  <c r="DO114"/>
  <c r="DN114"/>
  <c r="DM114"/>
  <c r="DL114"/>
  <c r="DK114"/>
  <c r="DJ114"/>
  <c r="DI114"/>
  <c r="DH114"/>
  <c r="DG114"/>
  <c r="DF114"/>
  <c r="DE114"/>
  <c r="DD114"/>
  <c r="DC114"/>
  <c r="DB114"/>
  <c r="DA114"/>
  <c r="CZ114"/>
  <c r="CY114"/>
  <c r="CW114" s="1"/>
  <c r="CX114"/>
  <c r="CV114"/>
  <c r="EB113"/>
  <c r="EA113"/>
  <c r="DZ113"/>
  <c r="DY113"/>
  <c r="DX113"/>
  <c r="DW113"/>
  <c r="DV113"/>
  <c r="DU113"/>
  <c r="DT113"/>
  <c r="DS113"/>
  <c r="DR113"/>
  <c r="DQ113"/>
  <c r="DP113"/>
  <c r="DO113"/>
  <c r="DN113"/>
  <c r="DM113"/>
  <c r="DL113"/>
  <c r="DK113"/>
  <c r="DJ113"/>
  <c r="DI113"/>
  <c r="DH113"/>
  <c r="DG113"/>
  <c r="DF113"/>
  <c r="DE113"/>
  <c r="DD113"/>
  <c r="DC113"/>
  <c r="DB113"/>
  <c r="DA113"/>
  <c r="CZ113"/>
  <c r="CY113"/>
  <c r="CX113"/>
  <c r="CV113" s="1"/>
  <c r="CW113"/>
  <c r="EB112"/>
  <c r="EA112"/>
  <c r="DZ112"/>
  <c r="DY112"/>
  <c r="DX112"/>
  <c r="DW112"/>
  <c r="DV112"/>
  <c r="DU112"/>
  <c r="DT112"/>
  <c r="DS112"/>
  <c r="DR112"/>
  <c r="DQ112"/>
  <c r="DP112"/>
  <c r="DO112"/>
  <c r="DN112"/>
  <c r="DM112"/>
  <c r="DL112"/>
  <c r="DK112"/>
  <c r="DJ112"/>
  <c r="DI112"/>
  <c r="DH112"/>
  <c r="DG112"/>
  <c r="DF112"/>
  <c r="DE112"/>
  <c r="DD112"/>
  <c r="DC112"/>
  <c r="DB112"/>
  <c r="DA112"/>
  <c r="CZ112"/>
  <c r="CY112"/>
  <c r="CW112" s="1"/>
  <c r="CX112"/>
  <c r="CV112" s="1"/>
  <c r="EB111"/>
  <c r="EA111"/>
  <c r="DZ111"/>
  <c r="DY111"/>
  <c r="DX111"/>
  <c r="DW111"/>
  <c r="DV111"/>
  <c r="DU111"/>
  <c r="DT111"/>
  <c r="DS111"/>
  <c r="DR111"/>
  <c r="DQ111"/>
  <c r="DP111"/>
  <c r="DO111"/>
  <c r="DN111"/>
  <c r="DM111"/>
  <c r="DL111"/>
  <c r="DK111"/>
  <c r="DJ111"/>
  <c r="DI111"/>
  <c r="DH111"/>
  <c r="DG111"/>
  <c r="DF111"/>
  <c r="DE111"/>
  <c r="DD111"/>
  <c r="DC111"/>
  <c r="DB111"/>
  <c r="DA111"/>
  <c r="CZ111"/>
  <c r="CY111"/>
  <c r="CX111"/>
  <c r="CW111"/>
  <c r="CV111"/>
  <c r="EB110"/>
  <c r="EA110"/>
  <c r="DZ110"/>
  <c r="DY110"/>
  <c r="DX110"/>
  <c r="DW110"/>
  <c r="DV110"/>
  <c r="DU110"/>
  <c r="DT110"/>
  <c r="DS110"/>
  <c r="DR110"/>
  <c r="DQ110"/>
  <c r="DP110"/>
  <c r="DO110"/>
  <c r="DN110"/>
  <c r="DM110"/>
  <c r="DL110"/>
  <c r="DK110"/>
  <c r="DJ110"/>
  <c r="DI110"/>
  <c r="DH110"/>
  <c r="DG110"/>
  <c r="DF110"/>
  <c r="DE110"/>
  <c r="DD110"/>
  <c r="DC110"/>
  <c r="DB110"/>
  <c r="DA110"/>
  <c r="CZ110"/>
  <c r="CY110"/>
  <c r="CX110"/>
  <c r="CW110"/>
  <c r="EG110" s="1"/>
  <c r="CV110"/>
  <c r="CA110" s="1"/>
  <c r="EB109"/>
  <c r="EA109"/>
  <c r="DZ109"/>
  <c r="DY109"/>
  <c r="DX109"/>
  <c r="DW109"/>
  <c r="DV109"/>
  <c r="DU109"/>
  <c r="DT109"/>
  <c r="DS109"/>
  <c r="DR109"/>
  <c r="DQ109"/>
  <c r="DP109"/>
  <c r="DO109"/>
  <c r="DN109"/>
  <c r="DM109"/>
  <c r="DL109"/>
  <c r="DK109"/>
  <c r="DJ109"/>
  <c r="DI109"/>
  <c r="DH109"/>
  <c r="DG109"/>
  <c r="DF109"/>
  <c r="DE109"/>
  <c r="DD109"/>
  <c r="DC109"/>
  <c r="DB109"/>
  <c r="DA109"/>
  <c r="CZ109"/>
  <c r="CY109"/>
  <c r="CW109" s="1"/>
  <c r="CX109"/>
  <c r="CV109" s="1"/>
  <c r="EB108"/>
  <c r="EA108"/>
  <c r="DZ108"/>
  <c r="DY108"/>
  <c r="DX108"/>
  <c r="DW108"/>
  <c r="DV108"/>
  <c r="DU108"/>
  <c r="DT108"/>
  <c r="DS108"/>
  <c r="DR108"/>
  <c r="DQ108"/>
  <c r="DP108"/>
  <c r="DO108"/>
  <c r="DN108"/>
  <c r="DM108"/>
  <c r="DL108"/>
  <c r="DK108"/>
  <c r="DJ108"/>
  <c r="DI108"/>
  <c r="DH108"/>
  <c r="DG108"/>
  <c r="DF108"/>
  <c r="DE108"/>
  <c r="DD108"/>
  <c r="DC108"/>
  <c r="DB108"/>
  <c r="DA108"/>
  <c r="CZ108"/>
  <c r="CY108"/>
  <c r="CX108"/>
  <c r="V7" s="1"/>
  <c r="CW108"/>
  <c r="CV108"/>
  <c r="EB107"/>
  <c r="EA107"/>
  <c r="DZ107"/>
  <c r="DY107"/>
  <c r="DX107"/>
  <c r="DW107"/>
  <c r="DV107"/>
  <c r="DU107"/>
  <c r="DT107"/>
  <c r="DS107"/>
  <c r="AE8" s="1"/>
  <c r="DR107"/>
  <c r="DQ107"/>
  <c r="DP107"/>
  <c r="DO107"/>
  <c r="DN107"/>
  <c r="DM107"/>
  <c r="DL107"/>
  <c r="DK107"/>
  <c r="DJ107"/>
  <c r="DI107"/>
  <c r="E24" s="1"/>
  <c r="DH107"/>
  <c r="DG107"/>
  <c r="P16" s="1"/>
  <c r="DF107"/>
  <c r="DE107"/>
  <c r="J12" s="1"/>
  <c r="DD107"/>
  <c r="DC107"/>
  <c r="DB107"/>
  <c r="DA107"/>
  <c r="CZ107"/>
  <c r="CY107"/>
  <c r="CX107"/>
  <c r="CV107" s="1"/>
  <c r="AB10" s="1"/>
  <c r="CW107"/>
  <c r="EB106"/>
  <c r="EA106"/>
  <c r="DZ106"/>
  <c r="DY106"/>
  <c r="DX106"/>
  <c r="DW106"/>
  <c r="DV106"/>
  <c r="DU106"/>
  <c r="DT106"/>
  <c r="DS106"/>
  <c r="DR106"/>
  <c r="DQ106"/>
  <c r="DP106"/>
  <c r="DO106"/>
  <c r="DN106"/>
  <c r="DM106"/>
  <c r="DL106"/>
  <c r="DK106"/>
  <c r="DJ106"/>
  <c r="DI106"/>
  <c r="DH106"/>
  <c r="DG106"/>
  <c r="DF106"/>
  <c r="DE106"/>
  <c r="DD106"/>
  <c r="DC106"/>
  <c r="DB106"/>
  <c r="DA106"/>
  <c r="CZ106"/>
  <c r="CY106"/>
  <c r="CX106"/>
  <c r="EB105"/>
  <c r="EA105"/>
  <c r="DZ105"/>
  <c r="DY105"/>
  <c r="DX105"/>
  <c r="DW105"/>
  <c r="DV105"/>
  <c r="DU105"/>
  <c r="DT105"/>
  <c r="DS105"/>
  <c r="DR105"/>
  <c r="DQ105"/>
  <c r="DP105"/>
  <c r="DO105"/>
  <c r="DN105"/>
  <c r="DM105"/>
  <c r="DL105"/>
  <c r="DK105"/>
  <c r="DJ105"/>
  <c r="DI105"/>
  <c r="DH105"/>
  <c r="DG105"/>
  <c r="DF105"/>
  <c r="DE105"/>
  <c r="DD105"/>
  <c r="DC105"/>
  <c r="DB105"/>
  <c r="DA105"/>
  <c r="CZ105"/>
  <c r="CY105"/>
  <c r="CX105"/>
  <c r="EB104"/>
  <c r="EA104"/>
  <c r="DZ104"/>
  <c r="DY104"/>
  <c r="DX104"/>
  <c r="DW104"/>
  <c r="DV104"/>
  <c r="DU104"/>
  <c r="DT104"/>
  <c r="DS104"/>
  <c r="DR104"/>
  <c r="DQ104"/>
  <c r="DP104"/>
  <c r="DO104"/>
  <c r="DN104"/>
  <c r="DM104"/>
  <c r="DL104"/>
  <c r="DK104"/>
  <c r="DJ104"/>
  <c r="DI104"/>
  <c r="DH104"/>
  <c r="DG104"/>
  <c r="DF104"/>
  <c r="DE104"/>
  <c r="DD104"/>
  <c r="DC104"/>
  <c r="DB104"/>
  <c r="DA104"/>
  <c r="CZ104"/>
  <c r="CY104"/>
  <c r="CX104"/>
  <c r="D9" s="1"/>
  <c r="EB103"/>
  <c r="EA103"/>
  <c r="DZ103"/>
  <c r="DY103"/>
  <c r="DX103"/>
  <c r="DW103"/>
  <c r="DV103"/>
  <c r="DU103"/>
  <c r="DT103"/>
  <c r="DS103"/>
  <c r="DR103"/>
  <c r="DQ103"/>
  <c r="DP103"/>
  <c r="DO103"/>
  <c r="DN103"/>
  <c r="DM103"/>
  <c r="DL103"/>
  <c r="DK103"/>
  <c r="DJ103"/>
  <c r="DI103"/>
  <c r="DH103"/>
  <c r="DG103"/>
  <c r="DF103"/>
  <c r="DE103"/>
  <c r="DD103"/>
  <c r="DC103"/>
  <c r="DB103"/>
  <c r="DA103"/>
  <c r="CZ103"/>
  <c r="CY103"/>
  <c r="CX103"/>
  <c r="D8" s="1"/>
  <c r="EB102"/>
  <c r="EA102"/>
  <c r="DZ102"/>
  <c r="DY102"/>
  <c r="DX102"/>
  <c r="DW102"/>
  <c r="DV102"/>
  <c r="DU102"/>
  <c r="DT102"/>
  <c r="DS102"/>
  <c r="DR102"/>
  <c r="DQ102"/>
  <c r="DP102"/>
  <c r="DO102"/>
  <c r="DN102"/>
  <c r="DM102"/>
  <c r="DL102"/>
  <c r="DK102"/>
  <c r="DJ102"/>
  <c r="DI102"/>
  <c r="DH102"/>
  <c r="DG102"/>
  <c r="DF102"/>
  <c r="DE102"/>
  <c r="DD102"/>
  <c r="DC102"/>
  <c r="DB102"/>
  <c r="DA102"/>
  <c r="CZ102"/>
  <c r="CY102"/>
  <c r="CX102"/>
  <c r="D7"/>
  <c r="EB101"/>
  <c r="EA101"/>
  <c r="DZ101"/>
  <c r="DY101"/>
  <c r="DX101"/>
  <c r="DW101"/>
  <c r="DV101"/>
  <c r="DU101"/>
  <c r="DT101"/>
  <c r="DS101"/>
  <c r="DR101"/>
  <c r="DQ101"/>
  <c r="DP101"/>
  <c r="DO101"/>
  <c r="DN101"/>
  <c r="DM101"/>
  <c r="DL101"/>
  <c r="DK101"/>
  <c r="DJ101"/>
  <c r="DI101"/>
  <c r="DH101"/>
  <c r="DG101"/>
  <c r="DF101"/>
  <c r="DE101"/>
  <c r="DD101"/>
  <c r="DC101"/>
  <c r="DB101"/>
  <c r="DA101"/>
  <c r="CZ101"/>
  <c r="CY101"/>
  <c r="CX101"/>
  <c r="CW101"/>
  <c r="CB121" s="1"/>
  <c r="EB100"/>
  <c r="EA100"/>
  <c r="DZ100"/>
  <c r="DY100"/>
  <c r="DX100"/>
  <c r="DW100"/>
  <c r="DV100"/>
  <c r="DU100"/>
  <c r="DT100"/>
  <c r="DS100"/>
  <c r="DR100"/>
  <c r="DQ100"/>
  <c r="DP100"/>
  <c r="DO100"/>
  <c r="DN100"/>
  <c r="DM100"/>
  <c r="DL100"/>
  <c r="DK100"/>
  <c r="DJ100"/>
  <c r="DI100"/>
  <c r="DH100"/>
  <c r="DG100"/>
  <c r="DF100"/>
  <c r="DE100"/>
  <c r="DD100"/>
  <c r="DC100"/>
  <c r="DB100"/>
  <c r="DA100"/>
  <c r="CZ100"/>
  <c r="CY100"/>
  <c r="CX100"/>
  <c r="V24"/>
  <c r="L24"/>
  <c r="H16"/>
  <c r="P10"/>
  <c r="AB9"/>
  <c r="P9"/>
  <c r="V6"/>
  <c r="D6"/>
  <c r="DI105" i="1"/>
  <c r="CY100"/>
  <c r="CZ100"/>
  <c r="DA100"/>
  <c r="DB100"/>
  <c r="DC100"/>
  <c r="DD100"/>
  <c r="DE100"/>
  <c r="DF100"/>
  <c r="DG100"/>
  <c r="DH100"/>
  <c r="DI100"/>
  <c r="DJ100"/>
  <c r="DK100"/>
  <c r="DL100"/>
  <c r="DM100"/>
  <c r="DN100"/>
  <c r="DO100"/>
  <c r="DP100"/>
  <c r="DQ100"/>
  <c r="DR100"/>
  <c r="DS100"/>
  <c r="DT100"/>
  <c r="DU100"/>
  <c r="DV100"/>
  <c r="DW100"/>
  <c r="DX100"/>
  <c r="DY100"/>
  <c r="DZ100"/>
  <c r="EA100"/>
  <c r="EB100"/>
  <c r="CY101"/>
  <c r="CZ101"/>
  <c r="DA101"/>
  <c r="DB101"/>
  <c r="DC101"/>
  <c r="DD101"/>
  <c r="DE101"/>
  <c r="DF101"/>
  <c r="DG101"/>
  <c r="DH101"/>
  <c r="DI101"/>
  <c r="DJ101"/>
  <c r="DK101"/>
  <c r="DL101"/>
  <c r="DM101"/>
  <c r="DN101"/>
  <c r="DO101"/>
  <c r="DP101"/>
  <c r="DQ101"/>
  <c r="DR101"/>
  <c r="DS101"/>
  <c r="DT101"/>
  <c r="DU101"/>
  <c r="DV101"/>
  <c r="DW101"/>
  <c r="DX101"/>
  <c r="DY101"/>
  <c r="DZ101"/>
  <c r="EA101"/>
  <c r="EB101"/>
  <c r="CY102"/>
  <c r="CZ102"/>
  <c r="DA102"/>
  <c r="DB102"/>
  <c r="DC102"/>
  <c r="DD102"/>
  <c r="DE102"/>
  <c r="DF102"/>
  <c r="DG102"/>
  <c r="DH102"/>
  <c r="DI102"/>
  <c r="DJ102"/>
  <c r="DK102"/>
  <c r="DL102"/>
  <c r="DM102"/>
  <c r="DN102"/>
  <c r="DO102"/>
  <c r="DP102"/>
  <c r="DQ102"/>
  <c r="DR102"/>
  <c r="DS102"/>
  <c r="DT102"/>
  <c r="DU102"/>
  <c r="DV102"/>
  <c r="DW102"/>
  <c r="DX102"/>
  <c r="DY102"/>
  <c r="DZ102"/>
  <c r="EA102"/>
  <c r="EB102"/>
  <c r="CY103"/>
  <c r="CZ103"/>
  <c r="DA103"/>
  <c r="DB103"/>
  <c r="DC103"/>
  <c r="DD103"/>
  <c r="DE103"/>
  <c r="DF103"/>
  <c r="DG103"/>
  <c r="DH103"/>
  <c r="DI103"/>
  <c r="DJ103"/>
  <c r="DK103"/>
  <c r="DL103"/>
  <c r="DM103"/>
  <c r="DN103"/>
  <c r="DO103"/>
  <c r="DP103"/>
  <c r="DQ103"/>
  <c r="DR103"/>
  <c r="DS103"/>
  <c r="DT103"/>
  <c r="DU103"/>
  <c r="DV103"/>
  <c r="DW103"/>
  <c r="DX103"/>
  <c r="DY103"/>
  <c r="DZ103"/>
  <c r="EA103"/>
  <c r="EB103"/>
  <c r="CY104"/>
  <c r="CZ104"/>
  <c r="DA104"/>
  <c r="DB104"/>
  <c r="DC104"/>
  <c r="DD104"/>
  <c r="DE104"/>
  <c r="DF104"/>
  <c r="DG104"/>
  <c r="DH104"/>
  <c r="DI104"/>
  <c r="DJ104"/>
  <c r="DK104"/>
  <c r="DL104"/>
  <c r="DM104"/>
  <c r="DN104"/>
  <c r="DO104"/>
  <c r="DP104"/>
  <c r="DQ104"/>
  <c r="DR104"/>
  <c r="DS104"/>
  <c r="DT104"/>
  <c r="DU104"/>
  <c r="DV104"/>
  <c r="DW104"/>
  <c r="DX104"/>
  <c r="DY104"/>
  <c r="DZ104"/>
  <c r="EA104"/>
  <c r="EB104"/>
  <c r="CY105"/>
  <c r="CZ105"/>
  <c r="DA105"/>
  <c r="DB105"/>
  <c r="DC105"/>
  <c r="DD105"/>
  <c r="DE105"/>
  <c r="DF105"/>
  <c r="DG105"/>
  <c r="DH105"/>
  <c r="DJ105"/>
  <c r="DK105"/>
  <c r="DL105"/>
  <c r="DM105"/>
  <c r="DN105"/>
  <c r="DO105"/>
  <c r="DP105"/>
  <c r="DQ105"/>
  <c r="DR105"/>
  <c r="DS105"/>
  <c r="DT105"/>
  <c r="DU105"/>
  <c r="DV105"/>
  <c r="DW105"/>
  <c r="DX105"/>
  <c r="DY105"/>
  <c r="DZ105"/>
  <c r="EA105"/>
  <c r="EB105"/>
  <c r="CY106"/>
  <c r="CZ106"/>
  <c r="DA106"/>
  <c r="DB106"/>
  <c r="DC106"/>
  <c r="DD106"/>
  <c r="DE106"/>
  <c r="DF106"/>
  <c r="DG106"/>
  <c r="DH106"/>
  <c r="DI106"/>
  <c r="DJ106"/>
  <c r="DK106"/>
  <c r="DL106"/>
  <c r="DM106"/>
  <c r="DN106"/>
  <c r="DO106"/>
  <c r="DP106"/>
  <c r="DQ106"/>
  <c r="DR106"/>
  <c r="DS106"/>
  <c r="DT106"/>
  <c r="DU106"/>
  <c r="DV106"/>
  <c r="DW106"/>
  <c r="DX106"/>
  <c r="DY106"/>
  <c r="DZ106"/>
  <c r="EA106"/>
  <c r="EB106"/>
  <c r="CW108"/>
  <c r="CW109"/>
  <c r="CW110"/>
  <c r="CW111"/>
  <c r="EE111" s="1"/>
  <c r="CW112"/>
  <c r="CW113"/>
  <c r="CW114"/>
  <c r="CW115"/>
  <c r="CW116"/>
  <c r="CW117"/>
  <c r="CW118"/>
  <c r="CW119"/>
  <c r="EF119" s="1"/>
  <c r="CW120"/>
  <c r="CW121"/>
  <c r="CW122"/>
  <c r="CW123"/>
  <c r="CW124"/>
  <c r="CW125"/>
  <c r="CW126"/>
  <c r="CW127"/>
  <c r="CW128"/>
  <c r="CW129"/>
  <c r="CW130"/>
  <c r="CW131"/>
  <c r="CW132"/>
  <c r="CW133"/>
  <c r="CW134"/>
  <c r="CW135"/>
  <c r="CW136"/>
  <c r="CW137"/>
  <c r="CW138"/>
  <c r="CW139"/>
  <c r="EE139" s="1"/>
  <c r="EG139" s="1"/>
  <c r="CW140"/>
  <c r="CW141"/>
  <c r="CW142"/>
  <c r="CW143"/>
  <c r="EF143" s="1"/>
  <c r="EH143" s="1"/>
  <c r="CW144"/>
  <c r="CW145"/>
  <c r="CW146"/>
  <c r="CW147"/>
  <c r="EE147" s="1"/>
  <c r="EG147" s="1"/>
  <c r="CW148"/>
  <c r="CW149"/>
  <c r="CW150"/>
  <c r="CW151"/>
  <c r="EE151" s="1"/>
  <c r="EG151" s="1"/>
  <c r="CW152"/>
  <c r="CW153"/>
  <c r="CW154"/>
  <c r="CW155"/>
  <c r="ED155" s="1"/>
  <c r="CW156"/>
  <c r="CW157"/>
  <c r="CW159"/>
  <c r="CW160"/>
  <c r="ED160" s="1"/>
  <c r="CW161"/>
  <c r="CW162"/>
  <c r="CW163"/>
  <c r="CW164"/>
  <c r="ED164" s="1"/>
  <c r="CW165"/>
  <c r="CW166"/>
  <c r="CW167"/>
  <c r="CW168"/>
  <c r="ED168" s="1"/>
  <c r="CW169"/>
  <c r="CW170"/>
  <c r="CW171"/>
  <c r="CW172"/>
  <c r="EE172" s="1"/>
  <c r="CW173"/>
  <c r="CW174"/>
  <c r="CW175"/>
  <c r="CW176"/>
  <c r="EE176" s="1"/>
  <c r="EG176" s="1"/>
  <c r="CW177"/>
  <c r="CW178"/>
  <c r="CW179"/>
  <c r="CW180"/>
  <c r="EF180" s="1"/>
  <c r="EH180" s="1"/>
  <c r="CW181"/>
  <c r="CW182"/>
  <c r="CW183"/>
  <c r="CW184"/>
  <c r="CB184" s="1"/>
  <c r="CC184" s="1"/>
  <c r="CW185"/>
  <c r="CW186"/>
  <c r="CW187"/>
  <c r="CW188"/>
  <c r="CW189"/>
  <c r="CW190"/>
  <c r="CW191"/>
  <c r="CW192"/>
  <c r="CW193"/>
  <c r="CW194"/>
  <c r="CW195"/>
  <c r="CW196"/>
  <c r="CW197"/>
  <c r="CW198"/>
  <c r="CW199"/>
  <c r="CW200"/>
  <c r="EF200" s="1"/>
  <c r="EH200" s="1"/>
  <c r="CW201"/>
  <c r="CW202"/>
  <c r="CW203"/>
  <c r="CW204"/>
  <c r="CW205"/>
  <c r="CW206"/>
  <c r="CX101"/>
  <c r="CW100"/>
  <c r="CX102"/>
  <c r="D7"/>
  <c r="CX103"/>
  <c r="D8"/>
  <c r="CX104"/>
  <c r="D9"/>
  <c r="CX105"/>
  <c r="CX106"/>
  <c r="CA109"/>
  <c r="CA110"/>
  <c r="CA111"/>
  <c r="CA112"/>
  <c r="CA113"/>
  <c r="CV115"/>
  <c r="CV116"/>
  <c r="CA117"/>
  <c r="CV119"/>
  <c r="CV120"/>
  <c r="CA121"/>
  <c r="CV123"/>
  <c r="CV124"/>
  <c r="CV125"/>
  <c r="CV126"/>
  <c r="CV127"/>
  <c r="CV128"/>
  <c r="CV129"/>
  <c r="CV130"/>
  <c r="CV131"/>
  <c r="CV132"/>
  <c r="CA132" s="1"/>
  <c r="CV133"/>
  <c r="CV134"/>
  <c r="CV135"/>
  <c r="CV136"/>
  <c r="CV137"/>
  <c r="CV139"/>
  <c r="CA139" s="1"/>
  <c r="CV140"/>
  <c r="CA140" s="1"/>
  <c r="CV141"/>
  <c r="CA141" s="1"/>
  <c r="CV142"/>
  <c r="CV143"/>
  <c r="CA143" s="1"/>
  <c r="CV144"/>
  <c r="CA144" s="1"/>
  <c r="CV145"/>
  <c r="CA145" s="1"/>
  <c r="CV146"/>
  <c r="CV147"/>
  <c r="CA147" s="1"/>
  <c r="CV148"/>
  <c r="CA148" s="1"/>
  <c r="CV149"/>
  <c r="CA149" s="1"/>
  <c r="CV150"/>
  <c r="CV151"/>
  <c r="CA151" s="1"/>
  <c r="CV152"/>
  <c r="CA152" s="1"/>
  <c r="CV153"/>
  <c r="CA153" s="1"/>
  <c r="CV154"/>
  <c r="CV156"/>
  <c r="CA156" s="1"/>
  <c r="CV157"/>
  <c r="CA157" s="1"/>
  <c r="CV159"/>
  <c r="CV161"/>
  <c r="CV162"/>
  <c r="CV163"/>
  <c r="CV164"/>
  <c r="CV165"/>
  <c r="CV166"/>
  <c r="CV167"/>
  <c r="CV168"/>
  <c r="CV169"/>
  <c r="CV171"/>
  <c r="CV173"/>
  <c r="CV175"/>
  <c r="CA176"/>
  <c r="CA177"/>
  <c r="CA178"/>
  <c r="CA179"/>
  <c r="CA180"/>
  <c r="CA181"/>
  <c r="CA182"/>
  <c r="CV185"/>
  <c r="CV186"/>
  <c r="CV187"/>
  <c r="CV188"/>
  <c r="CV190"/>
  <c r="CV192"/>
  <c r="CV194"/>
  <c r="CA194" s="1"/>
  <c r="CV196"/>
  <c r="CV198"/>
  <c r="CA199"/>
  <c r="CA200"/>
  <c r="CA201"/>
  <c r="CA202"/>
  <c r="CV204"/>
  <c r="CV206"/>
  <c r="CX100"/>
  <c r="CW158"/>
  <c r="CA183"/>
  <c r="D6"/>
  <c r="CW100" i="5"/>
  <c r="CB110"/>
  <c r="CC110" s="1"/>
  <c r="CL110"/>
  <c r="CM110" s="1"/>
  <c r="CB111"/>
  <c r="CC111" s="1"/>
  <c r="CL115"/>
  <c r="CM115" s="1"/>
  <c r="CB120"/>
  <c r="CC120" s="1"/>
  <c r="EF125"/>
  <c r="EF129"/>
  <c r="EE110"/>
  <c r="EE115"/>
  <c r="EE130"/>
  <c r="CA171"/>
  <c r="EC174"/>
  <c r="ED137"/>
  <c r="CB141"/>
  <c r="CC141" s="1"/>
  <c r="EF149"/>
  <c r="CL153"/>
  <c r="CM153" s="1"/>
  <c r="EF155"/>
  <c r="EF159"/>
  <c r="EF163"/>
  <c r="EF167"/>
  <c r="EC141"/>
  <c r="EG146"/>
  <c r="EC159"/>
  <c r="EC160"/>
  <c r="EC167"/>
  <c r="EC168"/>
  <c r="EE189"/>
  <c r="CA189"/>
  <c r="EE176"/>
  <c r="EE178"/>
  <c r="EE180"/>
  <c r="EE182"/>
  <c r="EE184"/>
  <c r="EE186"/>
  <c r="ED175"/>
  <c r="ED179"/>
  <c r="ED183"/>
  <c r="ED187"/>
  <c r="EF194"/>
  <c r="EH195"/>
  <c r="EF198"/>
  <c r="ED201"/>
  <c r="EF202"/>
  <c r="EH203"/>
  <c r="EF204"/>
  <c r="EF206"/>
  <c r="EC194"/>
  <c r="EE195"/>
  <c r="CA201"/>
  <c r="EC202"/>
  <c r="EC204"/>
  <c r="EC206"/>
  <c r="CV107" i="1"/>
  <c r="P10" s="1"/>
  <c r="CW101"/>
  <c r="V7"/>
  <c r="CV108"/>
  <c r="EH172" i="5"/>
  <c r="EH110"/>
  <c r="EH115"/>
  <c r="EH125"/>
  <c r="EH130"/>
  <c r="EH138"/>
  <c r="EH155"/>
  <c r="EH159"/>
  <c r="EH160"/>
  <c r="EH167"/>
  <c r="CL174"/>
  <c r="CM174" s="1"/>
  <c r="CA188"/>
  <c r="CB203"/>
  <c r="CC203" s="1"/>
  <c r="ED147"/>
  <c r="EF150"/>
  <c r="EE150"/>
  <c r="CL151"/>
  <c r="CM151" s="1"/>
  <c r="EC151"/>
  <c r="CB151"/>
  <c r="CC151" s="1"/>
  <c r="ED151"/>
  <c r="EG150"/>
  <c r="AB39"/>
  <c r="AB33"/>
  <c r="AB41"/>
  <c r="AB35"/>
  <c r="AB43"/>
  <c r="AB37"/>
  <c r="AB45"/>
  <c r="X33"/>
  <c r="D35"/>
  <c r="L37"/>
  <c r="L45"/>
  <c r="L35"/>
  <c r="L43"/>
  <c r="L33"/>
  <c r="L41"/>
  <c r="L39"/>
  <c r="X39"/>
  <c r="T35"/>
  <c r="H45"/>
  <c r="H39"/>
  <c r="H41"/>
  <c r="H35"/>
  <c r="D41"/>
  <c r="D45"/>
  <c r="D39"/>
  <c r="D43"/>
  <c r="X37"/>
  <c r="X35"/>
  <c r="P35"/>
  <c r="P39"/>
  <c r="P37"/>
  <c r="P45"/>
  <c r="T45"/>
  <c r="T39"/>
  <c r="T41"/>
  <c r="T43"/>
  <c r="AF37"/>
  <c r="AF45"/>
  <c r="AF35"/>
  <c r="AF43"/>
  <c r="H37"/>
  <c r="H33"/>
  <c r="H43"/>
  <c r="D37"/>
  <c r="D33"/>
  <c r="X45"/>
  <c r="X43"/>
  <c r="X41"/>
  <c r="P43"/>
  <c r="P33"/>
  <c r="P41"/>
  <c r="T37"/>
  <c r="T33"/>
  <c r="AF33"/>
  <c r="AF41"/>
  <c r="AF39"/>
  <c r="D33" i="1"/>
  <c r="D37"/>
  <c r="CA205"/>
  <c r="CA203"/>
  <c r="CA197"/>
  <c r="CA193"/>
  <c r="CA191"/>
  <c r="CA171"/>
  <c r="CA159"/>
  <c r="CA206"/>
  <c r="CA196"/>
  <c r="CA192"/>
  <c r="CA184"/>
  <c r="CA175"/>
  <c r="CA160"/>
  <c r="CA158"/>
  <c r="CA155"/>
  <c r="CA137"/>
  <c r="CA122"/>
  <c r="CA133" i="5"/>
  <c r="EH170"/>
  <c r="CL170"/>
  <c r="CM170" s="1"/>
  <c r="EG170"/>
  <c r="CA170"/>
  <c r="CB122"/>
  <c r="CC122" s="1"/>
  <c r="CB136"/>
  <c r="CL136"/>
  <c r="CM136" s="1"/>
  <c r="ED140"/>
  <c r="EF143"/>
  <c r="EC143"/>
  <c r="EG143"/>
  <c r="EF136"/>
  <c r="CB143"/>
  <c r="CC143" s="1"/>
  <c r="ED143"/>
  <c r="EH143"/>
  <c r="EE143"/>
  <c r="CB118"/>
  <c r="EF173"/>
  <c r="CB173"/>
  <c r="CC173" s="1"/>
  <c r="ED173"/>
  <c r="CB114"/>
  <c r="ED114"/>
  <c r="CA172" i="1"/>
  <c r="CA118"/>
  <c r="CA114"/>
  <c r="CB179" i="5"/>
  <c r="CC179" s="1"/>
  <c r="CB187"/>
  <c r="CC187" s="1"/>
  <c r="H16" i="1"/>
  <c r="AB9"/>
  <c r="CM143" i="5"/>
  <c r="EH136"/>
  <c r="CC136"/>
  <c r="EH145"/>
  <c r="L25" i="1"/>
  <c r="J13"/>
  <c r="H17"/>
  <c r="EE183"/>
  <c r="ED183"/>
  <c r="CB183"/>
  <c r="CC183" s="1"/>
  <c r="CL183"/>
  <c r="CM183" s="1"/>
  <c r="EE195"/>
  <c r="ED195"/>
  <c r="CB195"/>
  <c r="CC195" s="1"/>
  <c r="CL195"/>
  <c r="CM195" s="1"/>
  <c r="EE191"/>
  <c r="ED191"/>
  <c r="CB191"/>
  <c r="CC191" s="1"/>
  <c r="CL191"/>
  <c r="CM191" s="1"/>
  <c r="CL184"/>
  <c r="CM184" s="1"/>
  <c r="EE182"/>
  <c r="EG182" s="1"/>
  <c r="ED182"/>
  <c r="EH181"/>
  <c r="ED181"/>
  <c r="CB181"/>
  <c r="CC181" s="1"/>
  <c r="ED180"/>
  <c r="ED179"/>
  <c r="CB179"/>
  <c r="CC179" s="1"/>
  <c r="ED178"/>
  <c r="CL178"/>
  <c r="CM178" s="1"/>
  <c r="ED177"/>
  <c r="EC177"/>
  <c r="CM177"/>
  <c r="CB176"/>
  <c r="CC176" s="1"/>
  <c r="ED174"/>
  <c r="EC173"/>
  <c r="ED170"/>
  <c r="CL170"/>
  <c r="CM170" s="1"/>
  <c r="EE169"/>
  <c r="EE168"/>
  <c r="EG168" s="1"/>
  <c r="EC167"/>
  <c r="ED166"/>
  <c r="CL166"/>
  <c r="CM166" s="1"/>
  <c r="EE165"/>
  <c r="EE164"/>
  <c r="ED163"/>
  <c r="CB163"/>
  <c r="CC163" s="1"/>
  <c r="CB162"/>
  <c r="CC162" s="1"/>
  <c r="EF161"/>
  <c r="EH161" s="1"/>
  <c r="ED161"/>
  <c r="CB161"/>
  <c r="CC161" s="1"/>
  <c r="EE158"/>
  <c r="EF158"/>
  <c r="EH158" s="1"/>
  <c r="ED158"/>
  <c r="CB158"/>
  <c r="CC158" s="1"/>
  <c r="EE138"/>
  <c r="EG138" s="1"/>
  <c r="EC138"/>
  <c r="ED138"/>
  <c r="CC138"/>
  <c r="EC137"/>
  <c r="CL137"/>
  <c r="CM137" s="1"/>
  <c r="ED136"/>
  <c r="EC136"/>
  <c r="CL136"/>
  <c r="CM136" s="1"/>
  <c r="EF135"/>
  <c r="EC135"/>
  <c r="EE134"/>
  <c r="EG134" s="1"/>
  <c r="EC134"/>
  <c r="EF134"/>
  <c r="CB134"/>
  <c r="CC134" s="1"/>
  <c r="EF133"/>
  <c r="EE133"/>
  <c r="EG133" s="1"/>
  <c r="CB133"/>
  <c r="CC133" s="1"/>
  <c r="EF132"/>
  <c r="EH132" s="1"/>
  <c r="CB132"/>
  <c r="CC132" s="1"/>
  <c r="EE132"/>
  <c r="EG132" s="1"/>
  <c r="EC132"/>
  <c r="CL132"/>
  <c r="CM132" s="1"/>
  <c r="ED131"/>
  <c r="CL131"/>
  <c r="CM131" s="1"/>
  <c r="EC130"/>
  <c r="CL130"/>
  <c r="CM130" s="1"/>
  <c r="EF130"/>
  <c r="EH130" s="1"/>
  <c r="EF129"/>
  <c r="ED129"/>
  <c r="CB129"/>
  <c r="CC129" s="1"/>
  <c r="EF128"/>
  <c r="EH128" s="1"/>
  <c r="EE128"/>
  <c r="EG128" s="1"/>
  <c r="EC128"/>
  <c r="CL128"/>
  <c r="CM128" s="1"/>
  <c r="EE127"/>
  <c r="EG127" s="1"/>
  <c r="CB127"/>
  <c r="CC127" s="1"/>
  <c r="EC126"/>
  <c r="CL126"/>
  <c r="CM126" s="1"/>
  <c r="CB126"/>
  <c r="CC126" s="1"/>
  <c r="EC125"/>
  <c r="ED124"/>
  <c r="EE124"/>
  <c r="EG124" s="1"/>
  <c r="EC124"/>
  <c r="EF123"/>
  <c r="EE123"/>
  <c r="EG123" s="1"/>
  <c r="CB123"/>
  <c r="CC123" s="1"/>
  <c r="EF120"/>
  <c r="EH120" s="1"/>
  <c r="CB120"/>
  <c r="CC120" s="1"/>
  <c r="CL120"/>
  <c r="CM120" s="1"/>
  <c r="EE119"/>
  <c r="EG119" s="1"/>
  <c r="EC119"/>
  <c r="CB116"/>
  <c r="EE116"/>
  <c r="EG116" s="1"/>
  <c r="EC116"/>
  <c r="EC115"/>
  <c r="CL115"/>
  <c r="CM115" s="1"/>
  <c r="CA125" i="5"/>
  <c r="CA129"/>
  <c r="CA138"/>
  <c r="EF206" i="1"/>
  <c r="CB206"/>
  <c r="CC206" s="1"/>
  <c r="ED205"/>
  <c r="CB205"/>
  <c r="CC205" s="1"/>
  <c r="CB204"/>
  <c r="CC204" s="1"/>
  <c r="EC204"/>
  <c r="EF203"/>
  <c r="EH203" s="1"/>
  <c r="ED203"/>
  <c r="CB203"/>
  <c r="CC203" s="1"/>
  <c r="EE202"/>
  <c r="ED202"/>
  <c r="EF201"/>
  <c r="EH201" s="1"/>
  <c r="ED201"/>
  <c r="CB201"/>
  <c r="CC201" s="1"/>
  <c r="CB200"/>
  <c r="CC200" s="1"/>
  <c r="EE200"/>
  <c r="EG200" s="1"/>
  <c r="ED199"/>
  <c r="CB199"/>
  <c r="CC199" s="1"/>
  <c r="EC198"/>
  <c r="ED198"/>
  <c r="EE197"/>
  <c r="EC197"/>
  <c r="CB197"/>
  <c r="CC197"/>
  <c r="EC194"/>
  <c r="ED194"/>
  <c r="ED193"/>
  <c r="CL193"/>
  <c r="CM193" s="1"/>
  <c r="EE189"/>
  <c r="EG189" s="1"/>
  <c r="CB189"/>
  <c r="CC189" s="1"/>
  <c r="ED188"/>
  <c r="CL188"/>
  <c r="CM188" s="1"/>
  <c r="EE187"/>
  <c r="EG187" s="1"/>
  <c r="ED187"/>
  <c r="EE186"/>
  <c r="EG186" s="1"/>
  <c r="CB186"/>
  <c r="CC186" s="1"/>
  <c r="ED185"/>
  <c r="CB185"/>
  <c r="CC185" s="1"/>
  <c r="ED175"/>
  <c r="CB175"/>
  <c r="CC175" s="1"/>
  <c r="EF172"/>
  <c r="EH172" s="1"/>
  <c r="CB172"/>
  <c r="CC172" s="1"/>
  <c r="CL172"/>
  <c r="CM172" s="1"/>
  <c r="EE171"/>
  <c r="EG171" s="1"/>
  <c r="ED171"/>
  <c r="CB171"/>
  <c r="CC171" s="1"/>
  <c r="CL171"/>
  <c r="CM171" s="1"/>
  <c r="CB160"/>
  <c r="CC160" s="1"/>
  <c r="CL160"/>
  <c r="CM160" s="1"/>
  <c r="ED159"/>
  <c r="EC159"/>
  <c r="CB159"/>
  <c r="CC159" s="1"/>
  <c r="EE157"/>
  <c r="EG157" s="1"/>
  <c r="EC157"/>
  <c r="CL157"/>
  <c r="CM157" s="1"/>
  <c r="ED156"/>
  <c r="CB156"/>
  <c r="CC156"/>
  <c r="EC156"/>
  <c r="EE155"/>
  <c r="EG155" s="1"/>
  <c r="EC155"/>
  <c r="CL155"/>
  <c r="CM155" s="1"/>
  <c r="CB154"/>
  <c r="CC154" s="1"/>
  <c r="ED153"/>
  <c r="CB153"/>
  <c r="CC153" s="1"/>
  <c r="CL153"/>
  <c r="CM153" s="1"/>
  <c r="ED152"/>
  <c r="EC152"/>
  <c r="EF151"/>
  <c r="EH151" s="1"/>
  <c r="ED151"/>
  <c r="CB151"/>
  <c r="CC151" s="1"/>
  <c r="EE150"/>
  <c r="EC150"/>
  <c r="CB150"/>
  <c r="CC150" s="1"/>
  <c r="EF149"/>
  <c r="EH149" s="1"/>
  <c r="ED149"/>
  <c r="CB149"/>
  <c r="CC149" s="1"/>
  <c r="EF148"/>
  <c r="EH148" s="1"/>
  <c r="CB148"/>
  <c r="CC148" s="1"/>
  <c r="EE148"/>
  <c r="EG148" s="1"/>
  <c r="CL148"/>
  <c r="CM148" s="1"/>
  <c r="EF147"/>
  <c r="EH147" s="1"/>
  <c r="ED147"/>
  <c r="CB147"/>
  <c r="CC147" s="1"/>
  <c r="EE146"/>
  <c r="EG146" s="1"/>
  <c r="EF146"/>
  <c r="ED146"/>
  <c r="CL146"/>
  <c r="CM146" s="1"/>
  <c r="EF145"/>
  <c r="EH145" s="1"/>
  <c r="EC145"/>
  <c r="EF144"/>
  <c r="EH144" s="1"/>
  <c r="CB144"/>
  <c r="CC144" s="1"/>
  <c r="EE144"/>
  <c r="EG144" s="1"/>
  <c r="CL144"/>
  <c r="CM144" s="1"/>
  <c r="EE143"/>
  <c r="EG143" s="1"/>
  <c r="EC143"/>
  <c r="CL143"/>
  <c r="CM143" s="1"/>
  <c r="EF142"/>
  <c r="CB142"/>
  <c r="EF141"/>
  <c r="EE141"/>
  <c r="EG141" s="1"/>
  <c r="EC141"/>
  <c r="CL141"/>
  <c r="CM141" s="1"/>
  <c r="ED140"/>
  <c r="EE140"/>
  <c r="EC140"/>
  <c r="EF139"/>
  <c r="EH139" s="1"/>
  <c r="ED139"/>
  <c r="CB139"/>
  <c r="CC139" s="1"/>
  <c r="EE122"/>
  <c r="EG122" s="1"/>
  <c r="EC122"/>
  <c r="CL122"/>
  <c r="CM122" s="1"/>
  <c r="CB122"/>
  <c r="CC122" s="1"/>
  <c r="EF121"/>
  <c r="ED121"/>
  <c r="CB121"/>
  <c r="EE118"/>
  <c r="EC118"/>
  <c r="CL118"/>
  <c r="ED118"/>
  <c r="EF117"/>
  <c r="EH117" s="1"/>
  <c r="EC117"/>
  <c r="EE114"/>
  <c r="EG114" s="1"/>
  <c r="EC114"/>
  <c r="CL114"/>
  <c r="CB114"/>
  <c r="ED113"/>
  <c r="CB113"/>
  <c r="EF112"/>
  <c r="ED112"/>
  <c r="EE112"/>
  <c r="EG112" s="1"/>
  <c r="EC112"/>
  <c r="CL112"/>
  <c r="CM112" s="1"/>
  <c r="EF111"/>
  <c r="EH111" s="1"/>
  <c r="EG111"/>
  <c r="EC111"/>
  <c r="EE110"/>
  <c r="EG110" s="1"/>
  <c r="EC110"/>
  <c r="CL110"/>
  <c r="CM110" s="1"/>
  <c r="EF110"/>
  <c r="EH110" s="1"/>
  <c r="CB110"/>
  <c r="CC110" s="1"/>
  <c r="EF109"/>
  <c r="ED109"/>
  <c r="CB109"/>
  <c r="EG118"/>
  <c r="P17" i="5" l="1"/>
  <c r="V25"/>
  <c r="H17"/>
  <c r="E25"/>
  <c r="L25"/>
  <c r="J13"/>
  <c r="V13"/>
  <c r="CL129"/>
  <c r="CM129" s="1"/>
  <c r="EC129"/>
  <c r="CB129"/>
  <c r="CC129" s="1"/>
  <c r="ED129"/>
  <c r="EG129"/>
  <c r="EE129"/>
  <c r="EH129"/>
  <c r="EG149"/>
  <c r="EH149"/>
  <c r="EC149"/>
  <c r="EG157"/>
  <c r="EC157"/>
  <c r="EF157"/>
  <c r="EH157"/>
  <c r="CL190"/>
  <c r="CM190" s="1"/>
  <c r="EC190"/>
  <c r="ED190"/>
  <c r="EG190"/>
  <c r="EH190"/>
  <c r="CA190"/>
  <c r="CB190"/>
  <c r="CC190" s="1"/>
  <c r="EE190"/>
  <c r="EG199"/>
  <c r="EF199"/>
  <c r="EC199"/>
  <c r="CL199"/>
  <c r="CM199" s="1"/>
  <c r="ED199"/>
  <c r="CA199"/>
  <c r="EE199"/>
  <c r="CB199"/>
  <c r="CC199" s="1"/>
  <c r="EH199"/>
  <c r="EF204" i="1"/>
  <c r="EH204" s="1"/>
  <c r="EE204"/>
  <c r="EG204" s="1"/>
  <c r="CA204"/>
  <c r="ED204"/>
  <c r="CL204"/>
  <c r="CM204" s="1"/>
  <c r="ED192"/>
  <c r="CL192"/>
  <c r="CM192" s="1"/>
  <c r="CB192"/>
  <c r="CC192" s="1"/>
  <c r="EF192"/>
  <c r="EC192"/>
  <c r="EF186"/>
  <c r="EH186" s="1"/>
  <c r="CL186"/>
  <c r="CM186" s="1"/>
  <c r="CA186"/>
  <c r="EC186"/>
  <c r="ED186"/>
  <c r="ED169"/>
  <c r="CL169"/>
  <c r="CM169" s="1"/>
  <c r="CA169"/>
  <c r="EF169"/>
  <c r="EH169" s="1"/>
  <c r="CB169"/>
  <c r="CC169" s="1"/>
  <c r="EG169"/>
  <c r="ED165"/>
  <c r="CL165"/>
  <c r="CM165" s="1"/>
  <c r="CA165"/>
  <c r="EF165"/>
  <c r="EH165" s="1"/>
  <c r="CB165"/>
  <c r="CC165" s="1"/>
  <c r="EG165"/>
  <c r="CA161"/>
  <c r="EC161"/>
  <c r="EE161"/>
  <c r="EG161" s="1"/>
  <c r="CL161"/>
  <c r="CM161" s="1"/>
  <c r="EE154"/>
  <c r="EG154" s="1"/>
  <c r="ED154"/>
  <c r="CA154"/>
  <c r="EF154"/>
  <c r="EH154" s="1"/>
  <c r="CL154"/>
  <c r="CM154" s="1"/>
  <c r="CA150"/>
  <c r="EF150"/>
  <c r="EH150" s="1"/>
  <c r="CL150"/>
  <c r="CM150" s="1"/>
  <c r="EG150"/>
  <c r="ED150"/>
  <c r="CA146"/>
  <c r="EH146"/>
  <c r="EC146"/>
  <c r="CB146"/>
  <c r="CC146" s="1"/>
  <c r="CA142"/>
  <c r="EC142"/>
  <c r="CL142"/>
  <c r="EE142"/>
  <c r="EG142" s="1"/>
  <c r="ED142"/>
  <c r="EH142" s="1"/>
  <c r="ED137"/>
  <c r="EE137"/>
  <c r="EG137" s="1"/>
  <c r="EF137"/>
  <c r="EH137" s="1"/>
  <c r="CB137"/>
  <c r="CC137" s="1"/>
  <c r="ED133"/>
  <c r="CA133"/>
  <c r="EH133"/>
  <c r="CL133"/>
  <c r="CM133" s="1"/>
  <c r="EC133"/>
  <c r="EE129"/>
  <c r="EG129" s="1"/>
  <c r="CL129"/>
  <c r="CM129" s="1"/>
  <c r="CA129"/>
  <c r="EC129"/>
  <c r="EH129"/>
  <c r="EE125"/>
  <c r="EG125" s="1"/>
  <c r="CL125"/>
  <c r="CM125" s="1"/>
  <c r="CA125"/>
  <c r="ED125"/>
  <c r="EF125"/>
  <c r="EH125" s="1"/>
  <c r="CB125"/>
  <c r="CC125" s="1"/>
  <c r="EE120"/>
  <c r="EG120" s="1"/>
  <c r="ED120"/>
  <c r="CA120"/>
  <c r="EC120"/>
  <c r="ED115"/>
  <c r="CA115"/>
  <c r="EE115"/>
  <c r="EG115" s="1"/>
  <c r="EF115"/>
  <c r="EH115" s="1"/>
  <c r="CB115"/>
  <c r="CC115" s="1"/>
  <c r="EH206"/>
  <c r="EC206"/>
  <c r="CL206"/>
  <c r="CM206" s="1"/>
  <c r="EG202"/>
  <c r="CB202"/>
  <c r="CC202" s="1"/>
  <c r="EE198"/>
  <c r="EG198" s="1"/>
  <c r="CB198"/>
  <c r="CC198" s="1"/>
  <c r="EF198"/>
  <c r="EE194"/>
  <c r="EG194" s="1"/>
  <c r="CB194"/>
  <c r="CC194" s="1"/>
  <c r="EF194"/>
  <c r="EF190"/>
  <c r="EH190" s="1"/>
  <c r="EE190"/>
  <c r="EG190" s="1"/>
  <c r="ED190"/>
  <c r="CB182"/>
  <c r="CC182" s="1"/>
  <c r="EF182"/>
  <c r="EH182" s="1"/>
  <c r="EC174"/>
  <c r="EE174"/>
  <c r="EG174" s="1"/>
  <c r="CB174"/>
  <c r="CC174" s="1"/>
  <c r="EC170"/>
  <c r="EE170"/>
  <c r="EG170" s="1"/>
  <c r="CB170"/>
  <c r="CC170" s="1"/>
  <c r="EC166"/>
  <c r="EE166"/>
  <c r="EG166" s="1"/>
  <c r="CB166"/>
  <c r="CC166" s="1"/>
  <c r="EG162"/>
  <c r="ED162"/>
  <c r="EF153"/>
  <c r="EH153" s="1"/>
  <c r="EC153"/>
  <c r="EG153"/>
  <c r="EC149"/>
  <c r="EE149"/>
  <c r="EG149" s="1"/>
  <c r="CL149"/>
  <c r="CM149" s="1"/>
  <c r="ED145"/>
  <c r="CL145"/>
  <c r="CM145" s="1"/>
  <c r="EE145"/>
  <c r="EG145" s="1"/>
  <c r="CB145"/>
  <c r="CC145" s="1"/>
  <c r="ED141"/>
  <c r="EH141"/>
  <c r="CB141"/>
  <c r="CC141" s="1"/>
  <c r="EC121"/>
  <c r="EE121"/>
  <c r="EG121" s="1"/>
  <c r="CL121"/>
  <c r="ED117"/>
  <c r="CL117"/>
  <c r="CM117" s="1"/>
  <c r="EE117"/>
  <c r="EG117" s="1"/>
  <c r="CB117"/>
  <c r="CC117" s="1"/>
  <c r="EF113"/>
  <c r="EH113" s="1"/>
  <c r="EC113"/>
  <c r="EG113"/>
  <c r="EE113"/>
  <c r="CL113"/>
  <c r="EE109"/>
  <c r="EG109" s="1"/>
  <c r="CL109"/>
  <c r="EC109"/>
  <c r="ED112" i="5"/>
  <c r="CA112"/>
  <c r="CL112"/>
  <c r="CM112" s="1"/>
  <c r="CB112"/>
  <c r="CC112" s="1"/>
  <c r="EF112"/>
  <c r="EC112"/>
  <c r="EE112"/>
  <c r="EG112"/>
  <c r="EH112"/>
  <c r="CA113"/>
  <c r="CL113"/>
  <c r="EE113"/>
  <c r="ED113"/>
  <c r="EG113"/>
  <c r="EH113"/>
  <c r="EC113"/>
  <c r="EF115"/>
  <c r="EC115"/>
  <c r="ED115"/>
  <c r="CB115"/>
  <c r="CC115" s="1"/>
  <c r="EG115"/>
  <c r="EG119"/>
  <c r="CB119"/>
  <c r="CC119" s="1"/>
  <c r="EH119"/>
  <c r="ED119"/>
  <c r="CL119"/>
  <c r="CM119" s="1"/>
  <c r="EE119"/>
  <c r="EG131"/>
  <c r="EE131"/>
  <c r="EH131"/>
  <c r="EF131"/>
  <c r="EG137"/>
  <c r="EF137"/>
  <c r="EE137"/>
  <c r="CA137"/>
  <c r="CL137"/>
  <c r="CM137" s="1"/>
  <c r="EH137"/>
  <c r="CB137"/>
  <c r="CC137" s="1"/>
  <c r="EC137"/>
  <c r="EE144"/>
  <c r="EC144"/>
  <c r="EF147"/>
  <c r="EH147"/>
  <c r="CB147"/>
  <c r="CC147" s="1"/>
  <c r="CL147"/>
  <c r="CM147" s="1"/>
  <c r="EE147"/>
  <c r="EC147"/>
  <c r="EG147"/>
  <c r="EE151"/>
  <c r="EF151"/>
  <c r="EG151"/>
  <c r="EH151"/>
  <c r="CA151"/>
  <c r="CL155"/>
  <c r="CM155" s="1"/>
  <c r="CB155"/>
  <c r="CC155" s="1"/>
  <c r="ED155"/>
  <c r="EE155"/>
  <c r="EG155"/>
  <c r="EC155"/>
  <c r="CL163"/>
  <c r="CM163" s="1"/>
  <c r="CB163"/>
  <c r="CC163" s="1"/>
  <c r="ED163"/>
  <c r="EE163"/>
  <c r="EG163"/>
  <c r="EC163"/>
  <c r="EH163"/>
  <c r="EG175"/>
  <c r="EF175"/>
  <c r="EC175"/>
  <c r="CA175"/>
  <c r="EH175"/>
  <c r="EE175"/>
  <c r="CB175"/>
  <c r="CC175" s="1"/>
  <c r="CL175"/>
  <c r="CM175" s="1"/>
  <c r="EG177"/>
  <c r="EF177"/>
  <c r="EC177"/>
  <c r="CA177"/>
  <c r="CB177"/>
  <c r="CC177" s="1"/>
  <c r="EH177"/>
  <c r="CL177"/>
  <c r="CM177" s="1"/>
  <c r="EE177"/>
  <c r="ED177"/>
  <c r="EG179"/>
  <c r="EF179"/>
  <c r="EC179"/>
  <c r="CA179"/>
  <c r="EH179"/>
  <c r="EE179"/>
  <c r="CL179"/>
  <c r="CM179" s="1"/>
  <c r="EG181"/>
  <c r="EF181"/>
  <c r="EC181"/>
  <c r="CA181"/>
  <c r="EH181"/>
  <c r="CB181"/>
  <c r="CC181" s="1"/>
  <c r="CL181"/>
  <c r="CM181" s="1"/>
  <c r="EE181"/>
  <c r="ED181"/>
  <c r="EG183"/>
  <c r="EF183"/>
  <c r="EC183"/>
  <c r="CA183"/>
  <c r="EH183"/>
  <c r="EE183"/>
  <c r="CB183"/>
  <c r="CC183" s="1"/>
  <c r="CL183"/>
  <c r="CM183" s="1"/>
  <c r="EG185"/>
  <c r="EF185"/>
  <c r="EC185"/>
  <c r="CA185"/>
  <c r="CB185"/>
  <c r="CC185" s="1"/>
  <c r="EH185"/>
  <c r="ED185"/>
  <c r="CL185"/>
  <c r="CM185" s="1"/>
  <c r="EE185"/>
  <c r="EG187"/>
  <c r="EF187"/>
  <c r="EC187"/>
  <c r="CA187"/>
  <c r="EH187"/>
  <c r="EE187"/>
  <c r="CL187"/>
  <c r="CM187" s="1"/>
  <c r="EC189"/>
  <c r="CB189"/>
  <c r="CC189" s="1"/>
  <c r="EG189"/>
  <c r="EF189"/>
  <c r="ED189"/>
  <c r="EH189"/>
  <c r="CL189"/>
  <c r="CM189" s="1"/>
  <c r="EG200"/>
  <c r="ED200"/>
  <c r="CA200"/>
  <c r="EH200"/>
  <c r="EE200"/>
  <c r="CL200"/>
  <c r="CM200" s="1"/>
  <c r="EF200"/>
  <c r="EC200"/>
  <c r="EF201"/>
  <c r="EC201"/>
  <c r="EG201"/>
  <c r="CB201"/>
  <c r="CC201" s="1"/>
  <c r="EH201"/>
  <c r="EE201"/>
  <c r="EF205"/>
  <c r="EE205"/>
  <c r="EC205"/>
  <c r="CB205"/>
  <c r="CC205" s="1"/>
  <c r="EG205"/>
  <c r="EH205"/>
  <c r="ED205"/>
  <c r="CL205"/>
  <c r="CM205" s="1"/>
  <c r="EH121" i="1"/>
  <c r="EC187"/>
  <c r="CL201"/>
  <c r="CM201" s="1"/>
  <c r="EG205"/>
  <c r="CB113" i="5"/>
  <c r="CC113" s="1"/>
  <c r="EF113"/>
  <c r="ED139"/>
  <c r="EF190"/>
  <c r="CB135"/>
  <c r="EF178" i="1"/>
  <c r="EH178" s="1"/>
  <c r="EC109" i="5"/>
  <c r="ED109"/>
  <c r="EH109" s="1"/>
  <c r="CA109"/>
  <c r="EF109"/>
  <c r="EE109"/>
  <c r="CB109"/>
  <c r="CL109"/>
  <c r="EG111"/>
  <c r="EF111"/>
  <c r="EC111"/>
  <c r="CA111"/>
  <c r="CL111"/>
  <c r="CM111" s="1"/>
  <c r="EE111"/>
  <c r="EH111"/>
  <c r="ED111"/>
  <c r="EG124"/>
  <c r="CB124"/>
  <c r="CC124" s="1"/>
  <c r="ED124"/>
  <c r="EH124"/>
  <c r="CL124"/>
  <c r="CM124" s="1"/>
  <c r="EC124"/>
  <c r="EF124"/>
  <c r="EE124"/>
  <c r="CB126"/>
  <c r="CC126" s="1"/>
  <c r="ED126"/>
  <c r="CL126"/>
  <c r="CM126" s="1"/>
  <c r="EC126"/>
  <c r="EH126"/>
  <c r="EF126"/>
  <c r="EG126"/>
  <c r="CL132"/>
  <c r="CM132" s="1"/>
  <c r="EF132"/>
  <c r="EC132"/>
  <c r="EG132" s="1"/>
  <c r="EE132"/>
  <c r="ED132"/>
  <c r="EH132" s="1"/>
  <c r="ED133"/>
  <c r="EE133"/>
  <c r="EE145"/>
  <c r="EG145"/>
  <c r="ED145"/>
  <c r="EF145"/>
  <c r="CL145"/>
  <c r="CM145" s="1"/>
  <c r="CB145"/>
  <c r="CC145" s="1"/>
  <c r="EG148"/>
  <c r="CB148"/>
  <c r="CC148" s="1"/>
  <c r="ED148"/>
  <c r="CL148"/>
  <c r="CM148" s="1"/>
  <c r="EE148"/>
  <c r="EF148"/>
  <c r="EC148"/>
  <c r="CA148"/>
  <c r="EH148"/>
  <c r="CB154"/>
  <c r="CC154" s="1"/>
  <c r="ED154"/>
  <c r="EE154"/>
  <c r="EH154"/>
  <c r="EG154"/>
  <c r="CL154"/>
  <c r="CM154" s="1"/>
  <c r="EF154"/>
  <c r="EC154"/>
  <c r="CA154"/>
  <c r="EG156"/>
  <c r="CB156"/>
  <c r="CC156" s="1"/>
  <c r="ED156"/>
  <c r="EE156"/>
  <c r="CL156"/>
  <c r="CM156" s="1"/>
  <c r="EH156"/>
  <c r="CA156"/>
  <c r="EF156"/>
  <c r="CB158"/>
  <c r="CC158" s="1"/>
  <c r="ED158"/>
  <c r="EE158"/>
  <c r="EH158"/>
  <c r="EG158"/>
  <c r="CL158"/>
  <c r="CM158" s="1"/>
  <c r="EF158"/>
  <c r="EC158"/>
  <c r="EG160"/>
  <c r="CB160"/>
  <c r="CC160" s="1"/>
  <c r="ED160"/>
  <c r="EE160"/>
  <c r="CL160"/>
  <c r="CM160" s="1"/>
  <c r="CA160"/>
  <c r="EF160"/>
  <c r="CB162"/>
  <c r="CC162" s="1"/>
  <c r="ED162"/>
  <c r="EE162"/>
  <c r="EH162"/>
  <c r="EG162"/>
  <c r="CL162"/>
  <c r="CM162" s="1"/>
  <c r="EF162"/>
  <c r="EC162"/>
  <c r="CA162"/>
  <c r="EG164"/>
  <c r="CB164"/>
  <c r="CC164" s="1"/>
  <c r="ED164"/>
  <c r="EE164"/>
  <c r="CL164"/>
  <c r="CM164" s="1"/>
  <c r="CA164"/>
  <c r="EF164"/>
  <c r="EH164"/>
  <c r="CB166"/>
  <c r="CC166" s="1"/>
  <c r="ED166"/>
  <c r="EE166"/>
  <c r="EH166"/>
  <c r="EG166"/>
  <c r="CL166"/>
  <c r="CM166" s="1"/>
  <c r="EF166"/>
  <c r="EC166"/>
  <c r="EG168"/>
  <c r="CB168"/>
  <c r="CC168" s="1"/>
  <c r="ED168"/>
  <c r="EE168"/>
  <c r="CL168"/>
  <c r="CM168" s="1"/>
  <c r="CA168"/>
  <c r="EF168"/>
  <c r="EH168"/>
  <c r="EG171"/>
  <c r="EF171"/>
  <c r="ED171"/>
  <c r="EC171"/>
  <c r="CL171"/>
  <c r="CM171" s="1"/>
  <c r="EH171"/>
  <c r="EE171"/>
  <c r="CB171"/>
  <c r="CC171" s="1"/>
  <c r="ED172"/>
  <c r="EG172"/>
  <c r="CB172"/>
  <c r="CC172" s="1"/>
  <c r="EC172"/>
  <c r="EE172"/>
  <c r="CL172"/>
  <c r="CM172" s="1"/>
  <c r="EF172"/>
  <c r="CA172"/>
  <c r="EG192"/>
  <c r="ED192"/>
  <c r="CA192"/>
  <c r="EH192"/>
  <c r="EE192"/>
  <c r="CL192"/>
  <c r="CM192" s="1"/>
  <c r="EF192"/>
  <c r="EC192"/>
  <c r="EF193"/>
  <c r="EC193"/>
  <c r="EG193"/>
  <c r="CB193"/>
  <c r="CC193" s="1"/>
  <c r="EH193"/>
  <c r="EE193"/>
  <c r="EG198"/>
  <c r="EH198"/>
  <c r="EE198"/>
  <c r="ED198"/>
  <c r="CA198"/>
  <c r="CB198"/>
  <c r="CC198" s="1"/>
  <c r="EF203"/>
  <c r="EE203"/>
  <c r="EG203"/>
  <c r="ED203"/>
  <c r="EC203"/>
  <c r="CL203"/>
  <c r="CM203" s="1"/>
  <c r="EC193" i="1"/>
  <c r="EE193"/>
  <c r="EG193" s="1"/>
  <c r="CL189"/>
  <c r="CM189" s="1"/>
  <c r="EC189"/>
  <c r="EC185"/>
  <c r="EE185"/>
  <c r="CL185"/>
  <c r="CM185" s="1"/>
  <c r="EE175"/>
  <c r="EG175" s="1"/>
  <c r="CL175"/>
  <c r="CM175" s="1"/>
  <c r="EC175"/>
  <c r="CL156"/>
  <c r="CM156" s="1"/>
  <c r="EE156"/>
  <c r="EG156" s="1"/>
  <c r="EF136"/>
  <c r="EH136" s="1"/>
  <c r="CB136"/>
  <c r="CC136" s="1"/>
  <c r="EF122"/>
  <c r="EH122" s="1"/>
  <c r="ED122"/>
  <c r="CB118"/>
  <c r="EF118"/>
  <c r="EF114"/>
  <c r="ED114"/>
  <c r="EH112"/>
  <c r="CB112"/>
  <c r="CC112" s="1"/>
  <c r="EG197"/>
  <c r="EG158"/>
  <c r="EF122" i="5"/>
  <c r="EG122"/>
  <c r="EE134"/>
  <c r="EH134"/>
  <c r="EF134"/>
  <c r="CB134"/>
  <c r="CC134" s="1"/>
  <c r="ED134"/>
  <c r="EG134"/>
  <c r="CL134"/>
  <c r="CM134" s="1"/>
  <c r="EC140"/>
  <c r="EE140"/>
  <c r="CL146"/>
  <c r="CM146" s="1"/>
  <c r="EE146"/>
  <c r="EH146"/>
  <c r="EC146"/>
  <c r="ED146"/>
  <c r="EF146"/>
  <c r="CA146"/>
  <c r="CB152"/>
  <c r="CC152" s="1"/>
  <c r="EF152"/>
  <c r="ED152"/>
  <c r="EG152"/>
  <c r="CL152"/>
  <c r="CM152" s="1"/>
  <c r="EC152"/>
  <c r="EH152"/>
  <c r="EG165"/>
  <c r="EC165"/>
  <c r="EF165"/>
  <c r="EF197"/>
  <c r="EC197"/>
  <c r="EG197"/>
  <c r="CB197"/>
  <c r="CC197" s="1"/>
  <c r="EH197"/>
  <c r="EE197"/>
  <c r="CA197"/>
  <c r="CL197"/>
  <c r="CM197" s="1"/>
  <c r="ED197"/>
  <c r="CA118"/>
  <c r="CL118"/>
  <c r="EE118"/>
  <c r="EG118" s="1"/>
  <c r="ED118"/>
  <c r="EF118"/>
  <c r="EH118"/>
  <c r="EF120"/>
  <c r="EC120"/>
  <c r="EG120"/>
  <c r="CL120"/>
  <c r="CM120" s="1"/>
  <c r="EE120"/>
  <c r="ED120"/>
  <c r="EH120"/>
  <c r="CA121"/>
  <c r="ED121"/>
  <c r="EH121" s="1"/>
  <c r="EC121"/>
  <c r="EF121"/>
  <c r="CL121"/>
  <c r="CL123"/>
  <c r="CM123" s="1"/>
  <c r="EC123"/>
  <c r="CB123"/>
  <c r="CC123" s="1"/>
  <c r="ED123"/>
  <c r="EE123"/>
  <c r="EH123"/>
  <c r="EF123"/>
  <c r="EG123"/>
  <c r="EG127"/>
  <c r="CL127"/>
  <c r="CM127" s="1"/>
  <c r="EC127"/>
  <c r="CB127"/>
  <c r="CC127" s="1"/>
  <c r="ED127"/>
  <c r="EE127"/>
  <c r="EF127"/>
  <c r="EH127"/>
  <c r="CB128"/>
  <c r="CC128" s="1"/>
  <c r="ED128"/>
  <c r="EH128"/>
  <c r="CA128"/>
  <c r="CL128"/>
  <c r="CM128" s="1"/>
  <c r="EC128"/>
  <c r="EF128"/>
  <c r="EE128"/>
  <c r="EG128"/>
  <c r="EG130"/>
  <c r="CB130"/>
  <c r="CC130" s="1"/>
  <c r="ED130"/>
  <c r="CL130"/>
  <c r="CM130" s="1"/>
  <c r="EC130"/>
  <c r="CA130"/>
  <c r="EF130"/>
  <c r="EG138"/>
  <c r="EF138"/>
  <c r="EE138"/>
  <c r="CB138"/>
  <c r="CC138" s="1"/>
  <c r="ED138"/>
  <c r="EC138"/>
  <c r="CL138"/>
  <c r="CM138" s="1"/>
  <c r="CA139"/>
  <c r="EC139"/>
  <c r="EG139"/>
  <c r="CB139"/>
  <c r="CC139" s="1"/>
  <c r="EF139"/>
  <c r="EH139" s="1"/>
  <c r="EE139"/>
  <c r="CL139"/>
  <c r="CM139" s="1"/>
  <c r="EF141"/>
  <c r="EE141"/>
  <c r="EH141"/>
  <c r="CL141"/>
  <c r="CM141" s="1"/>
  <c r="ED141"/>
  <c r="EG141"/>
  <c r="CL150"/>
  <c r="CM150" s="1"/>
  <c r="EH150"/>
  <c r="CB150"/>
  <c r="CC150" s="1"/>
  <c r="ED150"/>
  <c r="EC150"/>
  <c r="ED153"/>
  <c r="EG153"/>
  <c r="CB153"/>
  <c r="CC153" s="1"/>
  <c r="EF153"/>
  <c r="EC161"/>
  <c r="EH161"/>
  <c r="EF161"/>
  <c r="EC169"/>
  <c r="EH169"/>
  <c r="EF169"/>
  <c r="EE188"/>
  <c r="EH188"/>
  <c r="ED188"/>
  <c r="CL188"/>
  <c r="CM188" s="1"/>
  <c r="EC188"/>
  <c r="EF188"/>
  <c r="CB188"/>
  <c r="CC188" s="1"/>
  <c r="EG188"/>
  <c r="EG191"/>
  <c r="EF191"/>
  <c r="EC191"/>
  <c r="CL191"/>
  <c r="CM191" s="1"/>
  <c r="ED191"/>
  <c r="CA191"/>
  <c r="EE191"/>
  <c r="CB191"/>
  <c r="CC191" s="1"/>
  <c r="EH191"/>
  <c r="EG196"/>
  <c r="ED196"/>
  <c r="CA196"/>
  <c r="EH196"/>
  <c r="EE196"/>
  <c r="CL196"/>
  <c r="CM196" s="1"/>
  <c r="EF196"/>
  <c r="EC196"/>
  <c r="CB196"/>
  <c r="CC196" s="1"/>
  <c r="EH109" i="1"/>
  <c r="V12" i="5"/>
  <c r="CL159" i="1"/>
  <c r="CM159" s="1"/>
  <c r="CL205"/>
  <c r="CM205" s="1"/>
  <c r="EE177"/>
  <c r="EG177" s="1"/>
  <c r="CL179"/>
  <c r="CM179" s="1"/>
  <c r="EH192"/>
  <c r="EC145" i="5"/>
  <c r="EG109"/>
  <c r="EC118"/>
  <c r="EC116"/>
  <c r="EH165"/>
  <c r="EC198"/>
  <c r="ED193"/>
  <c r="EC164"/>
  <c r="EE152"/>
  <c r="EE121"/>
  <c r="ED117"/>
  <c r="CA124"/>
  <c r="CB192"/>
  <c r="CC192" s="1"/>
  <c r="CL198"/>
  <c r="CM198" s="1"/>
  <c r="EF188" i="1"/>
  <c r="EH188" s="1"/>
  <c r="EE188"/>
  <c r="EG188" s="1"/>
  <c r="ED167"/>
  <c r="CL167"/>
  <c r="CM167" s="1"/>
  <c r="CA167"/>
  <c r="CA163"/>
  <c r="EE135"/>
  <c r="EG135" s="1"/>
  <c r="CL135"/>
  <c r="CA135"/>
  <c r="ED123"/>
  <c r="CA123"/>
  <c r="P17"/>
  <c r="V25"/>
  <c r="EE114" i="5"/>
  <c r="CA114"/>
  <c r="CB116"/>
  <c r="CC116" s="1"/>
  <c r="ED116"/>
  <c r="EE116"/>
  <c r="EF117"/>
  <c r="EC117"/>
  <c r="EH117"/>
  <c r="EG117"/>
  <c r="CL122"/>
  <c r="CM122" s="1"/>
  <c r="CA122"/>
  <c r="CL125"/>
  <c r="CM125" s="1"/>
  <c r="EC125"/>
  <c r="EG125"/>
  <c r="CB125"/>
  <c r="CC125" s="1"/>
  <c r="ED125"/>
  <c r="CB133"/>
  <c r="CC133" s="1"/>
  <c r="EC133"/>
  <c r="EF133"/>
  <c r="EH133"/>
  <c r="CL135"/>
  <c r="EG135"/>
  <c r="EF135"/>
  <c r="EE135"/>
  <c r="EG140"/>
  <c r="CA140"/>
  <c r="CL142"/>
  <c r="EE142"/>
  <c r="CA174"/>
  <c r="CB174"/>
  <c r="CC174" s="1"/>
  <c r="EE174"/>
  <c r="EF174"/>
  <c r="EG176"/>
  <c r="CB176"/>
  <c r="CC176" s="1"/>
  <c r="EC176"/>
  <c r="EF176"/>
  <c r="EG178"/>
  <c r="CB178"/>
  <c r="CC178" s="1"/>
  <c r="EC178"/>
  <c r="EF178"/>
  <c r="EG180"/>
  <c r="CB180"/>
  <c r="CC180" s="1"/>
  <c r="EC180"/>
  <c r="EF180"/>
  <c r="EG182"/>
  <c r="CB182"/>
  <c r="CC182" s="1"/>
  <c r="EC182"/>
  <c r="EF182"/>
  <c r="EG184"/>
  <c r="CB184"/>
  <c r="CC184" s="1"/>
  <c r="EC184"/>
  <c r="EF184"/>
  <c r="EG186"/>
  <c r="CB186"/>
  <c r="CC186" s="1"/>
  <c r="EC186"/>
  <c r="EF186"/>
  <c r="EG195"/>
  <c r="EF195"/>
  <c r="EC195"/>
  <c r="J12" i="1"/>
  <c r="ED196"/>
  <c r="CL196"/>
  <c r="CM196" s="1"/>
  <c r="ED173"/>
  <c r="CL173"/>
  <c r="CM173" s="1"/>
  <c r="EF131"/>
  <c r="EH131" s="1"/>
  <c r="EC131"/>
  <c r="CA131"/>
  <c r="EF127"/>
  <c r="EC127"/>
  <c r="CA127"/>
  <c r="CA198"/>
  <c r="EH198"/>
  <c r="CA190"/>
  <c r="EC190"/>
  <c r="CB190"/>
  <c r="CC190" s="1"/>
  <c r="CA185"/>
  <c r="EG185"/>
  <c r="CA168"/>
  <c r="CB168"/>
  <c r="CC168" s="1"/>
  <c r="CA164"/>
  <c r="CB164"/>
  <c r="CC164" s="1"/>
  <c r="CL164"/>
  <c r="CM164" s="1"/>
  <c r="CA136"/>
  <c r="EE136"/>
  <c r="EG136" s="1"/>
  <c r="CA128"/>
  <c r="CB128"/>
  <c r="CC128" s="1"/>
  <c r="CA124"/>
  <c r="CB124"/>
  <c r="CC124" s="1"/>
  <c r="CL124"/>
  <c r="CM124" s="1"/>
  <c r="CA119"/>
  <c r="EH119"/>
  <c r="CB119"/>
  <c r="CC119" s="1"/>
  <c r="CA119" i="5"/>
  <c r="EF119"/>
  <c r="EC119"/>
  <c r="CL131"/>
  <c r="CM131" s="1"/>
  <c r="EC131"/>
  <c r="CA131"/>
  <c r="CB131"/>
  <c r="CC131" s="1"/>
  <c r="ED131"/>
  <c r="CB144"/>
  <c r="CC144" s="1"/>
  <c r="ED144"/>
  <c r="EG144"/>
  <c r="CL144"/>
  <c r="CM144" s="1"/>
  <c r="EF144"/>
  <c r="CL149"/>
  <c r="CM149" s="1"/>
  <c r="EE149"/>
  <c r="CA149"/>
  <c r="CB149"/>
  <c r="CC149" s="1"/>
  <c r="ED149"/>
  <c r="CL157"/>
  <c r="CM157" s="1"/>
  <c r="CA157"/>
  <c r="CB157"/>
  <c r="CC157" s="1"/>
  <c r="ED157"/>
  <c r="EE157"/>
  <c r="CL165"/>
  <c r="CM165" s="1"/>
  <c r="CA165"/>
  <c r="CB165"/>
  <c r="CC165" s="1"/>
  <c r="ED165"/>
  <c r="EE165"/>
  <c r="CA173"/>
  <c r="EC173"/>
  <c r="EF202" i="1"/>
  <c r="EH202" s="1"/>
  <c r="CL202"/>
  <c r="CM202" s="1"/>
  <c r="ED200"/>
  <c r="EC200"/>
  <c r="ED184"/>
  <c r="EC184"/>
  <c r="EE178"/>
  <c r="EG178" s="1"/>
  <c r="CB178"/>
  <c r="CC178" s="1"/>
  <c r="ED176"/>
  <c r="CL176"/>
  <c r="CM176" s="1"/>
  <c r="CA174"/>
  <c r="EF174"/>
  <c r="EH174" s="1"/>
  <c r="CA170"/>
  <c r="EF170"/>
  <c r="EH170" s="1"/>
  <c r="EC158"/>
  <c r="CL158"/>
  <c r="CM158" s="1"/>
  <c r="CA138"/>
  <c r="EF138"/>
  <c r="EH138" s="1"/>
  <c r="CL138"/>
  <c r="CM138" s="1"/>
  <c r="CL111"/>
  <c r="ED111"/>
  <c r="EC139"/>
  <c r="CL140"/>
  <c r="CM140" s="1"/>
  <c r="CB140"/>
  <c r="CC140" s="1"/>
  <c r="ED143"/>
  <c r="EC144"/>
  <c r="ED144"/>
  <c r="EC147"/>
  <c r="EC151"/>
  <c r="CL152"/>
  <c r="CM152" s="1"/>
  <c r="CB152"/>
  <c r="CC152" s="1"/>
  <c r="CB155"/>
  <c r="CC155" s="1"/>
  <c r="EF155"/>
  <c r="EH155" s="1"/>
  <c r="ED157"/>
  <c r="EE160"/>
  <c r="EG160" s="1"/>
  <c r="EC172"/>
  <c r="ED172"/>
  <c r="CB188"/>
  <c r="CC188" s="1"/>
  <c r="CL200"/>
  <c r="CM200" s="1"/>
  <c r="ED119"/>
  <c r="CL123"/>
  <c r="CM123" s="1"/>
  <c r="EH123"/>
  <c r="ED127"/>
  <c r="CB131"/>
  <c r="CC131" s="1"/>
  <c r="ED135"/>
  <c r="EH135" s="1"/>
  <c r="CL163"/>
  <c r="CM163" s="1"/>
  <c r="EE163"/>
  <c r="EG163" s="1"/>
  <c r="EG164"/>
  <c r="EF164"/>
  <c r="EH164" s="1"/>
  <c r="EG167"/>
  <c r="EC168"/>
  <c r="EF168"/>
  <c r="EH168" s="1"/>
  <c r="EG173"/>
  <c r="EF176"/>
  <c r="EH176" s="1"/>
  <c r="EE180"/>
  <c r="EG180" s="1"/>
  <c r="EG184"/>
  <c r="EF184"/>
  <c r="EH184" s="1"/>
  <c r="EC196"/>
  <c r="EF196"/>
  <c r="EH196" s="1"/>
  <c r="E25"/>
  <c r="EH122" i="5"/>
  <c r="EF114"/>
  <c r="CL173"/>
  <c r="CM173" s="1"/>
  <c r="EH173"/>
  <c r="EE122"/>
  <c r="EC114"/>
  <c r="CL140"/>
  <c r="CM140" s="1"/>
  <c r="CL114"/>
  <c r="EC170"/>
  <c r="AB10" i="1"/>
  <c r="CA173"/>
  <c r="CA188"/>
  <c r="EH116" i="5"/>
  <c r="EF116"/>
  <c r="EF142"/>
  <c r="EH142" s="1"/>
  <c r="CA195"/>
  <c r="ED195"/>
  <c r="ED186"/>
  <c r="ED182"/>
  <c r="ED178"/>
  <c r="CA186"/>
  <c r="CA184"/>
  <c r="CA182"/>
  <c r="CA180"/>
  <c r="CA178"/>
  <c r="CA176"/>
  <c r="CB142"/>
  <c r="EG174"/>
  <c r="EE125"/>
  <c r="CL117"/>
  <c r="CM117" s="1"/>
  <c r="ED110"/>
  <c r="CA117"/>
  <c r="CL195"/>
  <c r="CM195" s="1"/>
  <c r="EC182" i="1"/>
  <c r="CB180"/>
  <c r="CC180" s="1"/>
  <c r="EE206"/>
  <c r="EG206" s="1"/>
  <c r="ED206"/>
  <c r="CA187"/>
  <c r="EF187"/>
  <c r="EH187" s="1"/>
  <c r="CB187"/>
  <c r="CC187" s="1"/>
  <c r="CA166"/>
  <c r="EF166"/>
  <c r="EH166" s="1"/>
  <c r="CA162"/>
  <c r="EC162"/>
  <c r="CL162"/>
  <c r="CM162" s="1"/>
  <c r="CA134"/>
  <c r="EH134"/>
  <c r="CL134"/>
  <c r="CM134" s="1"/>
  <c r="CA130"/>
  <c r="EE130"/>
  <c r="EG130" s="1"/>
  <c r="ED130"/>
  <c r="CA126"/>
  <c r="EE126"/>
  <c r="EG126" s="1"/>
  <c r="ED126"/>
  <c r="CA116"/>
  <c r="ED116"/>
  <c r="CL116"/>
  <c r="CM116" s="1"/>
  <c r="EF110" i="5"/>
  <c r="EC110"/>
  <c r="ED136"/>
  <c r="EC136"/>
  <c r="EE136"/>
  <c r="EG136"/>
  <c r="EC153"/>
  <c r="EH153"/>
  <c r="EE153"/>
  <c r="CL159"/>
  <c r="CM159" s="1"/>
  <c r="CB159"/>
  <c r="CC159" s="1"/>
  <c r="ED159"/>
  <c r="EE159"/>
  <c r="CL161"/>
  <c r="CM161" s="1"/>
  <c r="CA161"/>
  <c r="CB161"/>
  <c r="CC161" s="1"/>
  <c r="ED161"/>
  <c r="EE161"/>
  <c r="CL167"/>
  <c r="CM167" s="1"/>
  <c r="CB167"/>
  <c r="CC167" s="1"/>
  <c r="ED167"/>
  <c r="EE167"/>
  <c r="CL169"/>
  <c r="CM169" s="1"/>
  <c r="CA169"/>
  <c r="CB169"/>
  <c r="CC169" s="1"/>
  <c r="ED169"/>
  <c r="EE169"/>
  <c r="ED170"/>
  <c r="EF170"/>
  <c r="EG194"/>
  <c r="EH194"/>
  <c r="EE194"/>
  <c r="ED194"/>
  <c r="CA194"/>
  <c r="EG202"/>
  <c r="EH202"/>
  <c r="EE202"/>
  <c r="ED202"/>
  <c r="CA202"/>
  <c r="EG204"/>
  <c r="ED204"/>
  <c r="EE204"/>
  <c r="EH204"/>
  <c r="EG206"/>
  <c r="EH206"/>
  <c r="EE206"/>
  <c r="ED206"/>
  <c r="EF205" i="1"/>
  <c r="EH205" s="1"/>
  <c r="EC205"/>
  <c r="EE203"/>
  <c r="EG203" s="1"/>
  <c r="CL203"/>
  <c r="CM203" s="1"/>
  <c r="EE199"/>
  <c r="EG199" s="1"/>
  <c r="CL199"/>
  <c r="CM199" s="1"/>
  <c r="ED197"/>
  <c r="CL197"/>
  <c r="CM197" s="1"/>
  <c r="CA195"/>
  <c r="EG195"/>
  <c r="EF193"/>
  <c r="EH193" s="1"/>
  <c r="CB193"/>
  <c r="CC193" s="1"/>
  <c r="CA189"/>
  <c r="ED189"/>
  <c r="EE181"/>
  <c r="EG181" s="1"/>
  <c r="CL181"/>
  <c r="CM181" s="1"/>
  <c r="EF179"/>
  <c r="EH179" s="1"/>
  <c r="EC179"/>
  <c r="EH177"/>
  <c r="CB177"/>
  <c r="CC177" s="1"/>
  <c r="CB111"/>
  <c r="CC111" s="1"/>
  <c r="CL139"/>
  <c r="CM139" s="1"/>
  <c r="EG140"/>
  <c r="EF140"/>
  <c r="EH140" s="1"/>
  <c r="CB143"/>
  <c r="CC143" s="1"/>
  <c r="CL147"/>
  <c r="CM147" s="1"/>
  <c r="EC148"/>
  <c r="ED148"/>
  <c r="CL151"/>
  <c r="CM151" s="1"/>
  <c r="EE152"/>
  <c r="EG152" s="1"/>
  <c r="EF152"/>
  <c r="EH152" s="1"/>
  <c r="CB157"/>
  <c r="EF157"/>
  <c r="EH157" s="1"/>
  <c r="EC160"/>
  <c r="EC188"/>
  <c r="CL119"/>
  <c r="CM119" s="1"/>
  <c r="EC123"/>
  <c r="CL127"/>
  <c r="CM127" s="1"/>
  <c r="EH127"/>
  <c r="EE131"/>
  <c r="EG131" s="1"/>
  <c r="CB135"/>
  <c r="EC163"/>
  <c r="CB167"/>
  <c r="CC167" s="1"/>
  <c r="EF167"/>
  <c r="EH167" s="1"/>
  <c r="CB173"/>
  <c r="CC173" s="1"/>
  <c r="EF173"/>
  <c r="EH173" s="1"/>
  <c r="CL180"/>
  <c r="CM180" s="1"/>
  <c r="CB196"/>
  <c r="CC196" s="1"/>
  <c r="V13"/>
  <c r="EH140" i="5"/>
  <c r="EG133"/>
  <c r="EH114"/>
  <c r="CL133"/>
  <c r="CM133" s="1"/>
  <c r="EE173"/>
  <c r="EF140"/>
  <c r="EC122"/>
  <c r="CB140"/>
  <c r="CC140" s="1"/>
  <c r="ED122"/>
  <c r="EE170"/>
  <c r="CL116"/>
  <c r="CM116" s="1"/>
  <c r="EH174"/>
  <c r="ED184"/>
  <c r="ED180"/>
  <c r="ED176"/>
  <c r="EC142"/>
  <c r="EG142" s="1"/>
  <c r="EC135"/>
  <c r="ED135"/>
  <c r="EH135" s="1"/>
  <c r="EE117"/>
  <c r="EH194" i="1"/>
  <c r="EH176" i="5"/>
  <c r="EH178"/>
  <c r="EH180"/>
  <c r="EH182"/>
  <c r="EH184"/>
  <c r="EH186"/>
  <c r="EC201" i="1"/>
  <c r="EG191"/>
  <c r="EG183"/>
  <c r="CM111"/>
  <c r="CC116"/>
  <c r="CC113"/>
  <c r="EH118"/>
  <c r="EH144" i="5" l="1"/>
  <c r="CM121"/>
  <c r="CM114" i="1"/>
  <c r="CC157"/>
  <c r="CC118"/>
  <c r="CC114"/>
  <c r="CC121"/>
  <c r="CM109"/>
  <c r="CL103"/>
  <c r="CC142"/>
  <c r="EG121" i="5"/>
  <c r="CC109"/>
  <c r="CM113"/>
  <c r="CM121" i="1"/>
  <c r="CC135"/>
  <c r="CM118"/>
  <c r="CM142"/>
  <c r="CM113"/>
  <c r="CM118" i="5"/>
  <c r="CC118"/>
  <c r="CC142"/>
  <c r="CM114"/>
  <c r="CM135"/>
  <c r="EH114" i="1"/>
  <c r="CC121" i="5"/>
  <c r="CC135"/>
  <c r="CM135" i="1"/>
  <c r="CC109"/>
  <c r="EG114" i="5"/>
  <c r="CM142"/>
  <c r="CC114"/>
  <c r="CM109"/>
  <c r="CP106" i="1"/>
  <c r="CT106"/>
  <c r="AB29"/>
  <c r="X29"/>
  <c r="AF29"/>
  <c r="T29"/>
  <c r="AF30"/>
  <c r="AB30"/>
  <c r="X30"/>
  <c r="CR106"/>
  <c r="T30"/>
  <c r="CN106"/>
  <c r="CD106"/>
  <c r="L29"/>
  <c r="L30"/>
  <c r="P29"/>
  <c r="CJ106"/>
  <c r="P30"/>
  <c r="CH106"/>
  <c r="D30"/>
  <c r="H29"/>
  <c r="H30"/>
  <c r="D29"/>
  <c r="CF106"/>
  <c r="AB30" i="5" l="1"/>
  <c r="AF29"/>
  <c r="AB29"/>
  <c r="CR106"/>
  <c r="CP106"/>
  <c r="X30"/>
  <c r="AF30"/>
  <c r="CN106"/>
  <c r="T29"/>
  <c r="X29"/>
  <c r="CT106"/>
  <c r="T30"/>
  <c r="CH106"/>
  <c r="CD106"/>
  <c r="L29"/>
  <c r="H30"/>
  <c r="P30"/>
  <c r="D29"/>
  <c r="P29"/>
  <c r="CJ106"/>
  <c r="H29"/>
  <c r="L30"/>
  <c r="CF106"/>
  <c r="D30"/>
  <c r="CJ128" i="1"/>
  <c r="CK128" s="1"/>
  <c r="CJ136"/>
  <c r="CK136" s="1"/>
  <c r="CJ144"/>
  <c r="CK144" s="1"/>
  <c r="CJ152"/>
  <c r="CK152" s="1"/>
  <c r="CJ160"/>
  <c r="CK160" s="1"/>
  <c r="CJ168"/>
  <c r="CK168" s="1"/>
  <c r="CJ180"/>
  <c r="CK180" s="1"/>
  <c r="CJ188"/>
  <c r="CK188" s="1"/>
  <c r="CJ196"/>
  <c r="CK196" s="1"/>
  <c r="CJ204"/>
  <c r="CK204" s="1"/>
  <c r="CJ126"/>
  <c r="CK126" s="1"/>
  <c r="CJ134"/>
  <c r="CK134" s="1"/>
  <c r="CJ109"/>
  <c r="CK109" s="1"/>
  <c r="CJ117"/>
  <c r="CK117" s="1"/>
  <c r="CJ125"/>
  <c r="CK125" s="1"/>
  <c r="CJ133"/>
  <c r="CK133" s="1"/>
  <c r="CJ142"/>
  <c r="CK142" s="1"/>
  <c r="CJ150"/>
  <c r="CK150" s="1"/>
  <c r="CJ158"/>
  <c r="CK158" s="1"/>
  <c r="CJ166"/>
  <c r="CK166" s="1"/>
  <c r="CJ174"/>
  <c r="CK174" s="1"/>
  <c r="CJ182"/>
  <c r="CK182" s="1"/>
  <c r="CJ194"/>
  <c r="CK194" s="1"/>
  <c r="CJ202"/>
  <c r="CK202" s="1"/>
  <c r="CJ116"/>
  <c r="CK116" s="1"/>
  <c r="CJ114"/>
  <c r="CK114" s="1"/>
  <c r="CJ172"/>
  <c r="CK172" s="1"/>
  <c r="CJ139"/>
  <c r="CK139" s="1"/>
  <c r="CJ124"/>
  <c r="CK124" s="1"/>
  <c r="CJ140"/>
  <c r="CK140" s="1"/>
  <c r="CJ156"/>
  <c r="CK156" s="1"/>
  <c r="CJ176"/>
  <c r="CK176" s="1"/>
  <c r="CJ192"/>
  <c r="CK192" s="1"/>
  <c r="CJ111"/>
  <c r="CJ130"/>
  <c r="CK130" s="1"/>
  <c r="CJ113"/>
  <c r="CK113" s="1"/>
  <c r="CJ129"/>
  <c r="CK129" s="1"/>
  <c r="CJ146"/>
  <c r="CK146" s="1"/>
  <c r="CJ162"/>
  <c r="CK162" s="1"/>
  <c r="CJ178"/>
  <c r="CK178" s="1"/>
  <c r="CJ198"/>
  <c r="CK198" s="1"/>
  <c r="CJ120"/>
  <c r="CK120" s="1"/>
  <c r="CJ190"/>
  <c r="CK190" s="1"/>
  <c r="CJ141"/>
  <c r="CK141" s="1"/>
  <c r="CJ149"/>
  <c r="CK149" s="1"/>
  <c r="CJ157"/>
  <c r="CK157" s="1"/>
  <c r="CJ165"/>
  <c r="CK165" s="1"/>
  <c r="CJ173"/>
  <c r="CK173" s="1"/>
  <c r="CJ181"/>
  <c r="CK181" s="1"/>
  <c r="CJ189"/>
  <c r="CK189" s="1"/>
  <c r="CJ197"/>
  <c r="CK197" s="1"/>
  <c r="CJ205"/>
  <c r="CK205" s="1"/>
  <c r="CJ115"/>
  <c r="CK115" s="1"/>
  <c r="CJ123"/>
  <c r="CK123" s="1"/>
  <c r="CJ135"/>
  <c r="CK135" s="1"/>
  <c r="CJ147"/>
  <c r="CK147" s="1"/>
  <c r="CJ155"/>
  <c r="CK155" s="1"/>
  <c r="CJ163"/>
  <c r="CK163" s="1"/>
  <c r="CJ171"/>
  <c r="CK171" s="1"/>
  <c r="CJ179"/>
  <c r="CK179" s="1"/>
  <c r="CJ187"/>
  <c r="CK187" s="1"/>
  <c r="CJ195"/>
  <c r="CK195" s="1"/>
  <c r="CJ203"/>
  <c r="CK203" s="1"/>
  <c r="CJ132"/>
  <c r="CK132" s="1"/>
  <c r="CJ148"/>
  <c r="CK148" s="1"/>
  <c r="CJ164"/>
  <c r="CK164" s="1"/>
  <c r="CJ184"/>
  <c r="CK184" s="1"/>
  <c r="CJ200"/>
  <c r="CK200" s="1"/>
  <c r="CJ122"/>
  <c r="CK122" s="1"/>
  <c r="CJ138"/>
  <c r="CK138" s="1"/>
  <c r="CJ121"/>
  <c r="CK121" s="1"/>
  <c r="CJ137"/>
  <c r="CK137" s="1"/>
  <c r="CJ154"/>
  <c r="CK154" s="1"/>
  <c r="CJ170"/>
  <c r="CK170" s="1"/>
  <c r="CJ186"/>
  <c r="CK186" s="1"/>
  <c r="CJ206"/>
  <c r="CK206" s="1"/>
  <c r="CJ118"/>
  <c r="CK118" s="1"/>
  <c r="CJ161"/>
  <c r="CK161" s="1"/>
  <c r="CJ193"/>
  <c r="CK193" s="1"/>
  <c r="CJ151"/>
  <c r="CK151" s="1"/>
  <c r="CJ183"/>
  <c r="CK183" s="1"/>
  <c r="CJ185"/>
  <c r="CK185" s="1"/>
  <c r="CJ175"/>
  <c r="CK175" s="1"/>
  <c r="CJ145"/>
  <c r="CK145" s="1"/>
  <c r="CJ177"/>
  <c r="CK177" s="1"/>
  <c r="CJ112"/>
  <c r="CJ127"/>
  <c r="CK127" s="1"/>
  <c r="CJ167"/>
  <c r="CK167" s="1"/>
  <c r="CJ199"/>
  <c r="CK199" s="1"/>
  <c r="CJ131"/>
  <c r="CK131" s="1"/>
  <c r="CJ169"/>
  <c r="CK169" s="1"/>
  <c r="CJ201"/>
  <c r="CK201" s="1"/>
  <c r="CJ119"/>
  <c r="CK119" s="1"/>
  <c r="CJ159"/>
  <c r="CK159" s="1"/>
  <c r="CJ191"/>
  <c r="CK191" s="1"/>
  <c r="CJ153"/>
  <c r="CK153" s="1"/>
  <c r="CJ143"/>
  <c r="CK143" s="1"/>
  <c r="CJ110"/>
  <c r="CR123"/>
  <c r="CS123" s="1"/>
  <c r="CR131"/>
  <c r="CS131" s="1"/>
  <c r="CR139"/>
  <c r="CS139" s="1"/>
  <c r="CR147"/>
  <c r="CS147" s="1"/>
  <c r="CR155"/>
  <c r="CS155" s="1"/>
  <c r="CR163"/>
  <c r="CS163" s="1"/>
  <c r="CR171"/>
  <c r="CS171" s="1"/>
  <c r="CR179"/>
  <c r="CS179" s="1"/>
  <c r="CR191"/>
  <c r="CS191" s="1"/>
  <c r="CR199"/>
  <c r="CS199" s="1"/>
  <c r="CR122"/>
  <c r="CS122" s="1"/>
  <c r="CR130"/>
  <c r="CS130" s="1"/>
  <c r="CR117"/>
  <c r="CS117" s="1"/>
  <c r="CR133"/>
  <c r="CS133" s="1"/>
  <c r="CR149"/>
  <c r="CS149" s="1"/>
  <c r="CR165"/>
  <c r="CS165" s="1"/>
  <c r="CR181"/>
  <c r="CS181" s="1"/>
  <c r="CR197"/>
  <c r="CS197" s="1"/>
  <c r="CR124"/>
  <c r="CS124" s="1"/>
  <c r="CR136"/>
  <c r="CS136" s="1"/>
  <c r="CR144"/>
  <c r="CS144" s="1"/>
  <c r="CR152"/>
  <c r="CS152" s="1"/>
  <c r="CR160"/>
  <c r="CS160" s="1"/>
  <c r="CR168"/>
  <c r="CS168" s="1"/>
  <c r="CR180"/>
  <c r="CS180" s="1"/>
  <c r="CR188"/>
  <c r="CS188" s="1"/>
  <c r="CR196"/>
  <c r="CS196" s="1"/>
  <c r="CR204"/>
  <c r="CS204" s="1"/>
  <c r="CR121"/>
  <c r="CS121" s="1"/>
  <c r="CR137"/>
  <c r="CS137" s="1"/>
  <c r="CR153"/>
  <c r="CS153" s="1"/>
  <c r="CR169"/>
  <c r="CS169" s="1"/>
  <c r="CR185"/>
  <c r="CS185" s="1"/>
  <c r="CR201"/>
  <c r="CS201" s="1"/>
  <c r="CR111"/>
  <c r="CR119"/>
  <c r="CS119" s="1"/>
  <c r="CR138"/>
  <c r="CS138" s="1"/>
  <c r="CR154"/>
  <c r="CS154" s="1"/>
  <c r="CR170"/>
  <c r="CS170" s="1"/>
  <c r="CR186"/>
  <c r="CS186" s="1"/>
  <c r="CR206"/>
  <c r="CS206" s="1"/>
  <c r="CR142"/>
  <c r="CS142" s="1"/>
  <c r="CR158"/>
  <c r="CS158" s="1"/>
  <c r="CR174"/>
  <c r="CS174" s="1"/>
  <c r="CR194"/>
  <c r="CS194" s="1"/>
  <c r="CR183"/>
  <c r="CS183" s="1"/>
  <c r="CR190"/>
  <c r="CS190" s="1"/>
  <c r="CR120"/>
  <c r="CS120" s="1"/>
  <c r="CR118"/>
  <c r="CS118" s="1"/>
  <c r="CR135"/>
  <c r="CS135" s="1"/>
  <c r="CR151"/>
  <c r="CS151" s="1"/>
  <c r="CR167"/>
  <c r="CS167" s="1"/>
  <c r="CR187"/>
  <c r="CS187" s="1"/>
  <c r="CR203"/>
  <c r="CS203" s="1"/>
  <c r="CR109"/>
  <c r="CS109" s="1"/>
  <c r="CR141"/>
  <c r="CS141" s="1"/>
  <c r="CR173"/>
  <c r="CS173" s="1"/>
  <c r="CR205"/>
  <c r="CS205" s="1"/>
  <c r="CR140"/>
  <c r="CS140" s="1"/>
  <c r="CR156"/>
  <c r="CS156" s="1"/>
  <c r="CR176"/>
  <c r="CS176" s="1"/>
  <c r="CR192"/>
  <c r="CS192" s="1"/>
  <c r="CR113"/>
  <c r="CS113" s="1"/>
  <c r="CR145"/>
  <c r="CS145" s="1"/>
  <c r="CR177"/>
  <c r="CS177" s="1"/>
  <c r="CR112"/>
  <c r="CR115"/>
  <c r="CS115" s="1"/>
  <c r="CR146"/>
  <c r="CS146" s="1"/>
  <c r="CR178"/>
  <c r="CS178" s="1"/>
  <c r="CR110"/>
  <c r="CR150"/>
  <c r="CS150" s="1"/>
  <c r="CR182"/>
  <c r="CS182" s="1"/>
  <c r="CR172"/>
  <c r="CS172" s="1"/>
  <c r="CR114"/>
  <c r="CS114" s="1"/>
  <c r="CR128"/>
  <c r="CS128" s="1"/>
  <c r="CR198"/>
  <c r="CS198" s="1"/>
  <c r="CR166"/>
  <c r="CS166" s="1"/>
  <c r="CR116"/>
  <c r="CS116" s="1"/>
  <c r="CR162"/>
  <c r="CS162" s="1"/>
  <c r="CR202"/>
  <c r="CS202" s="1"/>
  <c r="CR175"/>
  <c r="CS175" s="1"/>
  <c r="CR126"/>
  <c r="CS126" s="1"/>
  <c r="CR132"/>
  <c r="CS132" s="1"/>
  <c r="CR200"/>
  <c r="CS200" s="1"/>
  <c r="CR127"/>
  <c r="CS127" s="1"/>
  <c r="CR159"/>
  <c r="CS159" s="1"/>
  <c r="CR195"/>
  <c r="CS195" s="1"/>
  <c r="CR125"/>
  <c r="CS125" s="1"/>
  <c r="CR189"/>
  <c r="CS189" s="1"/>
  <c r="CR148"/>
  <c r="CS148" s="1"/>
  <c r="CR184"/>
  <c r="CS184" s="1"/>
  <c r="CR129"/>
  <c r="CS129" s="1"/>
  <c r="CR193"/>
  <c r="CS193" s="1"/>
  <c r="CR134"/>
  <c r="CS134" s="1"/>
  <c r="CR143"/>
  <c r="CS143" s="1"/>
  <c r="CR157"/>
  <c r="CS157" s="1"/>
  <c r="CR164"/>
  <c r="CS164" s="1"/>
  <c r="CR161"/>
  <c r="CS161" s="1"/>
  <c r="CH109"/>
  <c r="CI109" s="1"/>
  <c r="CH117"/>
  <c r="CI117" s="1"/>
  <c r="CH125"/>
  <c r="CI125" s="1"/>
  <c r="CH133"/>
  <c r="CI133" s="1"/>
  <c r="CH141"/>
  <c r="CI141" s="1"/>
  <c r="CH149"/>
  <c r="CI149" s="1"/>
  <c r="CH157"/>
  <c r="CI157" s="1"/>
  <c r="CH165"/>
  <c r="CI165" s="1"/>
  <c r="CH173"/>
  <c r="CI173" s="1"/>
  <c r="CH181"/>
  <c r="CI181" s="1"/>
  <c r="CH189"/>
  <c r="CI189" s="1"/>
  <c r="CH197"/>
  <c r="CI197" s="1"/>
  <c r="CH205"/>
  <c r="CI205" s="1"/>
  <c r="CH115"/>
  <c r="CI115" s="1"/>
  <c r="CH114"/>
  <c r="CI114" s="1"/>
  <c r="CH172"/>
  <c r="CI172" s="1"/>
  <c r="CH116"/>
  <c r="CI116" s="1"/>
  <c r="CH166"/>
  <c r="CI166" s="1"/>
  <c r="CH192"/>
  <c r="CI192" s="1"/>
  <c r="CH120"/>
  <c r="CH113"/>
  <c r="CI113" s="1"/>
  <c r="CH129"/>
  <c r="CI129" s="1"/>
  <c r="CH145"/>
  <c r="CI145" s="1"/>
  <c r="CH161"/>
  <c r="CI161" s="1"/>
  <c r="CH177"/>
  <c r="CI177" s="1"/>
  <c r="CH193"/>
  <c r="CI193" s="1"/>
  <c r="CH112"/>
  <c r="CI112" s="1"/>
  <c r="CH118"/>
  <c r="CI118" s="1"/>
  <c r="CH139"/>
  <c r="CI139" s="1"/>
  <c r="CH123"/>
  <c r="CI123" s="1"/>
  <c r="CH135"/>
  <c r="CI135" s="1"/>
  <c r="CH147"/>
  <c r="CI147" s="1"/>
  <c r="CH155"/>
  <c r="CI155" s="1"/>
  <c r="CH163"/>
  <c r="CI163" s="1"/>
  <c r="CH171"/>
  <c r="CI171" s="1"/>
  <c r="CH179"/>
  <c r="CI179" s="1"/>
  <c r="CH187"/>
  <c r="CI187" s="1"/>
  <c r="CH195"/>
  <c r="CI195" s="1"/>
  <c r="CH203"/>
  <c r="CI203" s="1"/>
  <c r="CH124"/>
  <c r="CI124" s="1"/>
  <c r="CH132"/>
  <c r="CI132" s="1"/>
  <c r="CH140"/>
  <c r="CI140" s="1"/>
  <c r="CH148"/>
  <c r="CI148" s="1"/>
  <c r="CH156"/>
  <c r="CI156" s="1"/>
  <c r="CH164"/>
  <c r="CI164" s="1"/>
  <c r="CH176"/>
  <c r="CI176" s="1"/>
  <c r="CH184"/>
  <c r="CI184" s="1"/>
  <c r="CH194"/>
  <c r="CI194" s="1"/>
  <c r="CH202"/>
  <c r="CI202" s="1"/>
  <c r="CH111"/>
  <c r="CI111" s="1"/>
  <c r="CH126"/>
  <c r="CI126" s="1"/>
  <c r="CH134"/>
  <c r="CI134" s="1"/>
  <c r="CH142"/>
  <c r="CI142" s="1"/>
  <c r="CH150"/>
  <c r="CI150" s="1"/>
  <c r="CH158"/>
  <c r="CI158" s="1"/>
  <c r="CH174"/>
  <c r="CI174" s="1"/>
  <c r="CH182"/>
  <c r="CI182" s="1"/>
  <c r="CH200"/>
  <c r="CI200" s="1"/>
  <c r="CH131"/>
  <c r="CI131" s="1"/>
  <c r="CH121"/>
  <c r="CI121" s="1"/>
  <c r="CH137"/>
  <c r="CI137" s="1"/>
  <c r="CH153"/>
  <c r="CI153" s="1"/>
  <c r="CH169"/>
  <c r="CI169" s="1"/>
  <c r="CH185"/>
  <c r="CI185" s="1"/>
  <c r="CH201"/>
  <c r="CI201" s="1"/>
  <c r="CH119"/>
  <c r="CH190"/>
  <c r="CI190" s="1"/>
  <c r="CH127"/>
  <c r="CI127" s="1"/>
  <c r="CH167"/>
  <c r="CI167" s="1"/>
  <c r="CH199"/>
  <c r="CI199" s="1"/>
  <c r="CH144"/>
  <c r="CI144" s="1"/>
  <c r="CH180"/>
  <c r="CI180" s="1"/>
  <c r="CH122"/>
  <c r="CI122" s="1"/>
  <c r="CH154"/>
  <c r="CI154" s="1"/>
  <c r="CH186"/>
  <c r="CI186" s="1"/>
  <c r="CH191"/>
  <c r="CI191" s="1"/>
  <c r="CH136"/>
  <c r="CI136" s="1"/>
  <c r="CH206"/>
  <c r="CI206" s="1"/>
  <c r="CH178"/>
  <c r="CI178" s="1"/>
  <c r="CH151"/>
  <c r="CI151" s="1"/>
  <c r="CH183"/>
  <c r="CI183" s="1"/>
  <c r="CH128"/>
  <c r="CI128" s="1"/>
  <c r="CH160"/>
  <c r="CI160" s="1"/>
  <c r="CH198"/>
  <c r="CI198" s="1"/>
  <c r="CH138"/>
  <c r="CI138" s="1"/>
  <c r="CH170"/>
  <c r="CI170" s="1"/>
  <c r="CH204"/>
  <c r="CI204" s="1"/>
  <c r="CH143"/>
  <c r="CI143" s="1"/>
  <c r="CH175"/>
  <c r="CI175" s="1"/>
  <c r="CH110"/>
  <c r="CI110" s="1"/>
  <c r="CH152"/>
  <c r="CI152" s="1"/>
  <c r="CH188"/>
  <c r="CI188" s="1"/>
  <c r="CH130"/>
  <c r="CI130" s="1"/>
  <c r="CH162"/>
  <c r="CI162" s="1"/>
  <c r="CH196"/>
  <c r="CI196" s="1"/>
  <c r="CH159"/>
  <c r="CI159" s="1"/>
  <c r="CH168"/>
  <c r="CI168" s="1"/>
  <c r="CH146"/>
  <c r="CI146" s="1"/>
  <c r="CD131"/>
  <c r="CE131" s="1"/>
  <c r="CD134"/>
  <c r="CE134" s="1"/>
  <c r="CD142"/>
  <c r="CE142" s="1"/>
  <c r="CD148"/>
  <c r="CE148" s="1"/>
  <c r="CD156"/>
  <c r="CE156" s="1"/>
  <c r="CD164"/>
  <c r="CE164" s="1"/>
  <c r="CD178"/>
  <c r="CE178" s="1"/>
  <c r="CD186"/>
  <c r="CE186" s="1"/>
  <c r="CD194"/>
  <c r="CE194" s="1"/>
  <c r="CD202"/>
  <c r="CE202" s="1"/>
  <c r="CD111"/>
  <c r="CE111" s="1"/>
  <c r="CD119"/>
  <c r="CE119" s="1"/>
  <c r="CD125"/>
  <c r="CE125" s="1"/>
  <c r="CD133"/>
  <c r="CE133" s="1"/>
  <c r="CD136"/>
  <c r="CD150"/>
  <c r="CE150" s="1"/>
  <c r="CD160"/>
  <c r="CE160" s="1"/>
  <c r="CD182"/>
  <c r="CE182" s="1"/>
  <c r="CD198"/>
  <c r="CE198" s="1"/>
  <c r="CD172"/>
  <c r="CE172" s="1"/>
  <c r="CD114"/>
  <c r="CE114" s="1"/>
  <c r="CD127"/>
  <c r="CE127" s="1"/>
  <c r="CD147"/>
  <c r="CE147" s="1"/>
  <c r="CD165"/>
  <c r="CE165" s="1"/>
  <c r="CD177"/>
  <c r="CE177" s="1"/>
  <c r="CD197"/>
  <c r="CE197" s="1"/>
  <c r="CD124"/>
  <c r="CE124" s="1"/>
  <c r="CD170"/>
  <c r="CE170" s="1"/>
  <c r="CD206"/>
  <c r="CE206" s="1"/>
  <c r="CD137"/>
  <c r="CD151"/>
  <c r="CE151" s="1"/>
  <c r="CD161"/>
  <c r="CE161" s="1"/>
  <c r="CD181"/>
  <c r="CE181" s="1"/>
  <c r="CD193"/>
  <c r="CE193" s="1"/>
  <c r="CD122"/>
  <c r="CE122" s="1"/>
  <c r="CD146"/>
  <c r="CE146" s="1"/>
  <c r="CD176"/>
  <c r="CE176" s="1"/>
  <c r="CD118"/>
  <c r="CE118" s="1"/>
  <c r="CD121"/>
  <c r="CE121" s="1"/>
  <c r="CD163"/>
  <c r="CE163" s="1"/>
  <c r="CD195"/>
  <c r="CE195" s="1"/>
  <c r="CD154"/>
  <c r="CE154" s="1"/>
  <c r="CD123"/>
  <c r="CE123" s="1"/>
  <c r="CD167"/>
  <c r="CE167" s="1"/>
  <c r="CD199"/>
  <c r="CE199" s="1"/>
  <c r="CD158"/>
  <c r="CE158" s="1"/>
  <c r="CD168"/>
  <c r="CE168" s="1"/>
  <c r="CD192"/>
  <c r="CE192" s="1"/>
  <c r="CD204"/>
  <c r="CE204" s="1"/>
  <c r="CD116"/>
  <c r="CE116" s="1"/>
  <c r="CD115"/>
  <c r="CE115" s="1"/>
  <c r="CD141"/>
  <c r="CE141" s="1"/>
  <c r="CD155"/>
  <c r="CE155" s="1"/>
  <c r="CD175"/>
  <c r="CE175" s="1"/>
  <c r="CD185"/>
  <c r="CE185" s="1"/>
  <c r="CD205"/>
  <c r="CE205" s="1"/>
  <c r="CD132"/>
  <c r="CE132" s="1"/>
  <c r="CD144"/>
  <c r="CE144" s="1"/>
  <c r="CD180"/>
  <c r="CE180" s="1"/>
  <c r="CD113"/>
  <c r="CE113" s="1"/>
  <c r="CD159"/>
  <c r="CE159" s="1"/>
  <c r="CD169"/>
  <c r="CE169" s="1"/>
  <c r="CD189"/>
  <c r="CE189" s="1"/>
  <c r="CD201"/>
  <c r="CE201" s="1"/>
  <c r="CD139"/>
  <c r="CE139" s="1"/>
  <c r="CD166"/>
  <c r="CE166" s="1"/>
  <c r="CD200"/>
  <c r="CE200" s="1"/>
  <c r="CD109"/>
  <c r="CE109" s="1"/>
  <c r="CD149"/>
  <c r="CE149" s="1"/>
  <c r="CD183"/>
  <c r="CE183" s="1"/>
  <c r="CD128"/>
  <c r="CE128" s="1"/>
  <c r="CD188"/>
  <c r="CE188" s="1"/>
  <c r="CD145"/>
  <c r="CE145" s="1"/>
  <c r="CD179"/>
  <c r="CE179" s="1"/>
  <c r="CD112"/>
  <c r="CE112" s="1"/>
  <c r="CD130"/>
  <c r="CE130" s="1"/>
  <c r="CD174"/>
  <c r="CE174" s="1"/>
  <c r="CD190"/>
  <c r="CE190" s="1"/>
  <c r="CD191"/>
  <c r="CE191" s="1"/>
  <c r="CD196"/>
  <c r="CE196" s="1"/>
  <c r="CD143"/>
  <c r="CE143" s="1"/>
  <c r="CD187"/>
  <c r="CE187" s="1"/>
  <c r="CD120"/>
  <c r="CE120" s="1"/>
  <c r="CD138"/>
  <c r="CD129"/>
  <c r="CE129" s="1"/>
  <c r="CD126"/>
  <c r="CE126" s="1"/>
  <c r="CD152"/>
  <c r="CE152" s="1"/>
  <c r="CD117"/>
  <c r="CE117" s="1"/>
  <c r="CD171"/>
  <c r="CE171" s="1"/>
  <c r="CD110"/>
  <c r="CE110" s="1"/>
  <c r="CD140"/>
  <c r="CE140" s="1"/>
  <c r="CD184"/>
  <c r="CE184" s="1"/>
  <c r="CD157"/>
  <c r="CE157" s="1"/>
  <c r="CD203"/>
  <c r="CE203" s="1"/>
  <c r="CD162"/>
  <c r="CE162" s="1"/>
  <c r="CD153"/>
  <c r="CE153" s="1"/>
  <c r="CD135"/>
  <c r="CE135" s="1"/>
  <c r="CD173"/>
  <c r="CE173" s="1"/>
  <c r="CP113"/>
  <c r="CQ113" s="1"/>
  <c r="CP127"/>
  <c r="CQ127" s="1"/>
  <c r="CP135"/>
  <c r="CQ135" s="1"/>
  <c r="CP143"/>
  <c r="CQ143" s="1"/>
  <c r="CP151"/>
  <c r="CQ151" s="1"/>
  <c r="CP159"/>
  <c r="CQ159" s="1"/>
  <c r="CP167"/>
  <c r="CQ167" s="1"/>
  <c r="CP175"/>
  <c r="CQ175" s="1"/>
  <c r="CP183"/>
  <c r="CQ183" s="1"/>
  <c r="CP191"/>
  <c r="CQ191" s="1"/>
  <c r="CP199"/>
  <c r="CQ199" s="1"/>
  <c r="CP110"/>
  <c r="CQ110" s="1"/>
  <c r="CP126"/>
  <c r="CP138"/>
  <c r="CQ138" s="1"/>
  <c r="CP146"/>
  <c r="CQ146" s="1"/>
  <c r="CP154"/>
  <c r="CQ154" s="1"/>
  <c r="CP162"/>
  <c r="CQ162" s="1"/>
  <c r="CP170"/>
  <c r="CQ170" s="1"/>
  <c r="CP178"/>
  <c r="CQ178" s="1"/>
  <c r="CP186"/>
  <c r="CQ186" s="1"/>
  <c r="CP198"/>
  <c r="CQ198" s="1"/>
  <c r="CP206"/>
  <c r="CQ206" s="1"/>
  <c r="CP120"/>
  <c r="CQ120" s="1"/>
  <c r="CP132"/>
  <c r="CQ132" s="1"/>
  <c r="CP140"/>
  <c r="CQ140" s="1"/>
  <c r="CP148"/>
  <c r="CQ148" s="1"/>
  <c r="CP156"/>
  <c r="CQ156" s="1"/>
  <c r="CP164"/>
  <c r="CQ164" s="1"/>
  <c r="CP176"/>
  <c r="CQ176" s="1"/>
  <c r="CP184"/>
  <c r="CQ184" s="1"/>
  <c r="CP192"/>
  <c r="CQ192" s="1"/>
  <c r="CP200"/>
  <c r="CQ200" s="1"/>
  <c r="CP111"/>
  <c r="CQ111" s="1"/>
  <c r="CP119"/>
  <c r="CQ119" s="1"/>
  <c r="CP118"/>
  <c r="CQ118" s="1"/>
  <c r="CP190"/>
  <c r="CQ190" s="1"/>
  <c r="CP123"/>
  <c r="CP147"/>
  <c r="CQ147" s="1"/>
  <c r="CP179"/>
  <c r="CQ179" s="1"/>
  <c r="CP122"/>
  <c r="CQ122" s="1"/>
  <c r="CP158"/>
  <c r="CQ158" s="1"/>
  <c r="CP194"/>
  <c r="CQ194" s="1"/>
  <c r="CP145"/>
  <c r="CQ145" s="1"/>
  <c r="CP157"/>
  <c r="CQ157" s="1"/>
  <c r="CP177"/>
  <c r="CQ177" s="1"/>
  <c r="CP189"/>
  <c r="CQ189" s="1"/>
  <c r="CP112"/>
  <c r="CQ112" s="1"/>
  <c r="CP144"/>
  <c r="CQ144" s="1"/>
  <c r="CP180"/>
  <c r="CQ180" s="1"/>
  <c r="CP115"/>
  <c r="CQ115" s="1"/>
  <c r="CP117"/>
  <c r="CQ117" s="1"/>
  <c r="CP131"/>
  <c r="CQ131" s="1"/>
  <c r="CP187"/>
  <c r="CQ187" s="1"/>
  <c r="CP203"/>
  <c r="CQ203" s="1"/>
  <c r="CP130"/>
  <c r="CP174"/>
  <c r="CQ174" s="1"/>
  <c r="CP129"/>
  <c r="CQ129" s="1"/>
  <c r="CP173"/>
  <c r="CQ173" s="1"/>
  <c r="CP185"/>
  <c r="CQ185" s="1"/>
  <c r="CP201"/>
  <c r="CQ201" s="1"/>
  <c r="CP128"/>
  <c r="CQ128" s="1"/>
  <c r="CP188"/>
  <c r="CQ188" s="1"/>
  <c r="CP204"/>
  <c r="CQ204" s="1"/>
  <c r="CP139"/>
  <c r="CQ139" s="1"/>
  <c r="CP166"/>
  <c r="CQ166" s="1"/>
  <c r="CP165"/>
  <c r="CQ165" s="1"/>
  <c r="CP193"/>
  <c r="CQ193" s="1"/>
  <c r="CP136"/>
  <c r="CQ136" s="1"/>
  <c r="CP134"/>
  <c r="CQ134" s="1"/>
  <c r="CP116"/>
  <c r="CQ116" s="1"/>
  <c r="CP149"/>
  <c r="CQ149" s="1"/>
  <c r="CP205"/>
  <c r="CQ205" s="1"/>
  <c r="CP114"/>
  <c r="CQ114" s="1"/>
  <c r="CP109"/>
  <c r="CQ109" s="1"/>
  <c r="CP155"/>
  <c r="CQ155" s="1"/>
  <c r="CP171"/>
  <c r="CQ171" s="1"/>
  <c r="CP142"/>
  <c r="CQ142" s="1"/>
  <c r="CP202"/>
  <c r="CQ202" s="1"/>
  <c r="CP125"/>
  <c r="CP141"/>
  <c r="CQ141" s="1"/>
  <c r="CP153"/>
  <c r="CQ153" s="1"/>
  <c r="CP169"/>
  <c r="CQ169" s="1"/>
  <c r="CP197"/>
  <c r="CQ197" s="1"/>
  <c r="CP124"/>
  <c r="CP152"/>
  <c r="CQ152" s="1"/>
  <c r="CP168"/>
  <c r="CQ168" s="1"/>
  <c r="CP172"/>
  <c r="CQ172" s="1"/>
  <c r="CP195"/>
  <c r="CQ195" s="1"/>
  <c r="CP182"/>
  <c r="CQ182" s="1"/>
  <c r="CP137"/>
  <c r="CQ137" s="1"/>
  <c r="CP181"/>
  <c r="CQ181" s="1"/>
  <c r="CP196"/>
  <c r="CQ196" s="1"/>
  <c r="CP121"/>
  <c r="CQ121" s="1"/>
  <c r="CP163"/>
  <c r="CQ163" s="1"/>
  <c r="CP150"/>
  <c r="CQ150" s="1"/>
  <c r="CP133"/>
  <c r="CQ133" s="1"/>
  <c r="CP161"/>
  <c r="CQ161" s="1"/>
  <c r="CP160"/>
  <c r="CQ160" s="1"/>
  <c r="CT133"/>
  <c r="CU133" s="1"/>
  <c r="CT125"/>
  <c r="CU125" s="1"/>
  <c r="CT203"/>
  <c r="CU203" s="1"/>
  <c r="CT191"/>
  <c r="CU191" s="1"/>
  <c r="CT179"/>
  <c r="CU179" s="1"/>
  <c r="CT163"/>
  <c r="CU163" s="1"/>
  <c r="CT155"/>
  <c r="CU155" s="1"/>
  <c r="CT147"/>
  <c r="CU147" s="1"/>
  <c r="CT139"/>
  <c r="CU139" s="1"/>
  <c r="CT131"/>
  <c r="CU131" s="1"/>
  <c r="CT123"/>
  <c r="CU123" s="1"/>
  <c r="CT200"/>
  <c r="CU200" s="1"/>
  <c r="CT184"/>
  <c r="CU184" s="1"/>
  <c r="CT176"/>
  <c r="CU176" s="1"/>
  <c r="CT164"/>
  <c r="CU164" s="1"/>
  <c r="CT152"/>
  <c r="CU152" s="1"/>
  <c r="CT144"/>
  <c r="CU144" s="1"/>
  <c r="CT136"/>
  <c r="CU136" s="1"/>
  <c r="CT128"/>
  <c r="CU128" s="1"/>
  <c r="CT202"/>
  <c r="CU202" s="1"/>
  <c r="CT186"/>
  <c r="CU186" s="1"/>
  <c r="CT170"/>
  <c r="CU170" s="1"/>
  <c r="CT154"/>
  <c r="CU154" s="1"/>
  <c r="CT138"/>
  <c r="CU138" s="1"/>
  <c r="CT201"/>
  <c r="CU201" s="1"/>
  <c r="CT193"/>
  <c r="CU193" s="1"/>
  <c r="CT185"/>
  <c r="CU185" s="1"/>
  <c r="CT177"/>
  <c r="CU177" s="1"/>
  <c r="CT169"/>
  <c r="CU169" s="1"/>
  <c r="CT161"/>
  <c r="CU161" s="1"/>
  <c r="CT153"/>
  <c r="CU153" s="1"/>
  <c r="CT145"/>
  <c r="CU145" s="1"/>
  <c r="CT137"/>
  <c r="CU137" s="1"/>
  <c r="CT122"/>
  <c r="CU122" s="1"/>
  <c r="CT182"/>
  <c r="CU182" s="1"/>
  <c r="CT166"/>
  <c r="CU166" s="1"/>
  <c r="CT150"/>
  <c r="CU150" s="1"/>
  <c r="CT134"/>
  <c r="CU134" s="1"/>
  <c r="CT110"/>
  <c r="CU110" s="1"/>
  <c r="CT119"/>
  <c r="CT118"/>
  <c r="CU118" s="1"/>
  <c r="CT190"/>
  <c r="CU190" s="1"/>
  <c r="CT111"/>
  <c r="CU111" s="1"/>
  <c r="CT195"/>
  <c r="CU195" s="1"/>
  <c r="CT113"/>
  <c r="CU113" s="1"/>
  <c r="CT175"/>
  <c r="CU175" s="1"/>
  <c r="CT109"/>
  <c r="CU109" s="1"/>
  <c r="CT188"/>
  <c r="CU188" s="1"/>
  <c r="CT116"/>
  <c r="CU116" s="1"/>
  <c r="CT115"/>
  <c r="CU115" s="1"/>
  <c r="CT121"/>
  <c r="CU121" s="1"/>
  <c r="CT112"/>
  <c r="CU112" s="1"/>
  <c r="CT117"/>
  <c r="CU117" s="1"/>
  <c r="CT129"/>
  <c r="CU129" s="1"/>
  <c r="CT199"/>
  <c r="CU199" s="1"/>
  <c r="CT167"/>
  <c r="CU167" s="1"/>
  <c r="CT151"/>
  <c r="CU151" s="1"/>
  <c r="CT135"/>
  <c r="CU135" s="1"/>
  <c r="CT204"/>
  <c r="CU204" s="1"/>
  <c r="CT180"/>
  <c r="CU180" s="1"/>
  <c r="CT156"/>
  <c r="CU156" s="1"/>
  <c r="CT140"/>
  <c r="CU140" s="1"/>
  <c r="CT124"/>
  <c r="CU124" s="1"/>
  <c r="CT178"/>
  <c r="CU178" s="1"/>
  <c r="CT146"/>
  <c r="CU146" s="1"/>
  <c r="CT197"/>
  <c r="CU197" s="1"/>
  <c r="CT206"/>
  <c r="CU206" s="1"/>
  <c r="CT159"/>
  <c r="CU159" s="1"/>
  <c r="CT127"/>
  <c r="CU127" s="1"/>
  <c r="CT168"/>
  <c r="CU168" s="1"/>
  <c r="CT132"/>
  <c r="CU132" s="1"/>
  <c r="CT162"/>
  <c r="CU162" s="1"/>
  <c r="CT189"/>
  <c r="CU189" s="1"/>
  <c r="CT149"/>
  <c r="CU149" s="1"/>
  <c r="CT198"/>
  <c r="CU198" s="1"/>
  <c r="CT160"/>
  <c r="CU160" s="1"/>
  <c r="CT192"/>
  <c r="CU192" s="1"/>
  <c r="CT114"/>
  <c r="CU114" s="1"/>
  <c r="CT143"/>
  <c r="CU143" s="1"/>
  <c r="CT148"/>
  <c r="CU148" s="1"/>
  <c r="CT205"/>
  <c r="CU205" s="1"/>
  <c r="CT157"/>
  <c r="CU157" s="1"/>
  <c r="CT126"/>
  <c r="CU126" s="1"/>
  <c r="CT165"/>
  <c r="CU165" s="1"/>
  <c r="CT183"/>
  <c r="CU183" s="1"/>
  <c r="CT172"/>
  <c r="CU172" s="1"/>
  <c r="CT173"/>
  <c r="CU173" s="1"/>
  <c r="CT130"/>
  <c r="CU130" s="1"/>
  <c r="CT158"/>
  <c r="CU158" s="1"/>
  <c r="CT120"/>
  <c r="CT187"/>
  <c r="CU187" s="1"/>
  <c r="CT196"/>
  <c r="CU196" s="1"/>
  <c r="CT194"/>
  <c r="CU194" s="1"/>
  <c r="CT181"/>
  <c r="CU181" s="1"/>
  <c r="CT174"/>
  <c r="CU174" s="1"/>
  <c r="CT171"/>
  <c r="CU171" s="1"/>
  <c r="CT141"/>
  <c r="CU141" s="1"/>
  <c r="CT142"/>
  <c r="CU142" s="1"/>
  <c r="CF109"/>
  <c r="CG109" s="1"/>
  <c r="CF117"/>
  <c r="CG117" s="1"/>
  <c r="CF113"/>
  <c r="CG113" s="1"/>
  <c r="CF127"/>
  <c r="CG127" s="1"/>
  <c r="CF172"/>
  <c r="CG172" s="1"/>
  <c r="CF129"/>
  <c r="CG129" s="1"/>
  <c r="CF141"/>
  <c r="CG141" s="1"/>
  <c r="CF163"/>
  <c r="CG163" s="1"/>
  <c r="CF173"/>
  <c r="CG173" s="1"/>
  <c r="CF143"/>
  <c r="CG143" s="1"/>
  <c r="CF149"/>
  <c r="CG149" s="1"/>
  <c r="CF157"/>
  <c r="CG157" s="1"/>
  <c r="CF167"/>
  <c r="CG167" s="1"/>
  <c r="CF175"/>
  <c r="CG175" s="1"/>
  <c r="CF183"/>
  <c r="CG183" s="1"/>
  <c r="CF189"/>
  <c r="CG189" s="1"/>
  <c r="CF197"/>
  <c r="CG197" s="1"/>
  <c r="CF205"/>
  <c r="CG205" s="1"/>
  <c r="CF128"/>
  <c r="CG128" s="1"/>
  <c r="CF136"/>
  <c r="CG136" s="1"/>
  <c r="CF146"/>
  <c r="CG146" s="1"/>
  <c r="CF154"/>
  <c r="CG154" s="1"/>
  <c r="CF162"/>
  <c r="CG162" s="1"/>
  <c r="CF170"/>
  <c r="CG170" s="1"/>
  <c r="CF176"/>
  <c r="CG176" s="1"/>
  <c r="CF186"/>
  <c r="CG186" s="1"/>
  <c r="CF192"/>
  <c r="CG192" s="1"/>
  <c r="CF200"/>
  <c r="CG200" s="1"/>
  <c r="CF116"/>
  <c r="CG116" s="1"/>
  <c r="CF120"/>
  <c r="CG120" s="1"/>
  <c r="CF111"/>
  <c r="CG111" s="1"/>
  <c r="CF133"/>
  <c r="CG133" s="1"/>
  <c r="CF147"/>
  <c r="CG147" s="1"/>
  <c r="CF199"/>
  <c r="CG199" s="1"/>
  <c r="CF112"/>
  <c r="CG112" s="1"/>
  <c r="CF130"/>
  <c r="CF140"/>
  <c r="CG140" s="1"/>
  <c r="CF152"/>
  <c r="CG152" s="1"/>
  <c r="CF178"/>
  <c r="CG178" s="1"/>
  <c r="CF194"/>
  <c r="CG194" s="1"/>
  <c r="CF161"/>
  <c r="CG161" s="1"/>
  <c r="CF193"/>
  <c r="CG193" s="1"/>
  <c r="CF142"/>
  <c r="CG142" s="1"/>
  <c r="CF174"/>
  <c r="CG174" s="1"/>
  <c r="CF204"/>
  <c r="CG204" s="1"/>
  <c r="CF123"/>
  <c r="CF137"/>
  <c r="CG137" s="1"/>
  <c r="CF195"/>
  <c r="CG195" s="1"/>
  <c r="CF122"/>
  <c r="CG122" s="1"/>
  <c r="CF168"/>
  <c r="CG168" s="1"/>
  <c r="CF196"/>
  <c r="CG196" s="1"/>
  <c r="CF145"/>
  <c r="CG145" s="1"/>
  <c r="CF124"/>
  <c r="CG124" s="1"/>
  <c r="CF188"/>
  <c r="CG188" s="1"/>
  <c r="CF118"/>
  <c r="CG118" s="1"/>
  <c r="CF151"/>
  <c r="CG151" s="1"/>
  <c r="CF179"/>
  <c r="CG179" s="1"/>
  <c r="CF201"/>
  <c r="CG201" s="1"/>
  <c r="CF144"/>
  <c r="CG144" s="1"/>
  <c r="CF180"/>
  <c r="CG180" s="1"/>
  <c r="CF153"/>
  <c r="CG153" s="1"/>
  <c r="CF132"/>
  <c r="CG132" s="1"/>
  <c r="CF121"/>
  <c r="CG121" s="1"/>
  <c r="CF190"/>
  <c r="CG190" s="1"/>
  <c r="CF159"/>
  <c r="CG159" s="1"/>
  <c r="CF169"/>
  <c r="CG169" s="1"/>
  <c r="CF187"/>
  <c r="CG187" s="1"/>
  <c r="CF110"/>
  <c r="CG110" s="1"/>
  <c r="CF126"/>
  <c r="CF148"/>
  <c r="CG148" s="1"/>
  <c r="CF160"/>
  <c r="CG160" s="1"/>
  <c r="CF184"/>
  <c r="CG184" s="1"/>
  <c r="CF202"/>
  <c r="CG202" s="1"/>
  <c r="CF135"/>
  <c r="CG135" s="1"/>
  <c r="CF171"/>
  <c r="CG171" s="1"/>
  <c r="CF203"/>
  <c r="CG203" s="1"/>
  <c r="CF150"/>
  <c r="CG150" s="1"/>
  <c r="CF182"/>
  <c r="CG182" s="1"/>
  <c r="CF114"/>
  <c r="CG114" s="1"/>
  <c r="CF119"/>
  <c r="CG119" s="1"/>
  <c r="CF155"/>
  <c r="CG155" s="1"/>
  <c r="CF181"/>
  <c r="CG181" s="1"/>
  <c r="CF138"/>
  <c r="CG138" s="1"/>
  <c r="CF156"/>
  <c r="CG156" s="1"/>
  <c r="CF125"/>
  <c r="CF177"/>
  <c r="CG177" s="1"/>
  <c r="CF158"/>
  <c r="CG158" s="1"/>
  <c r="CF139"/>
  <c r="CG139" s="1"/>
  <c r="CF131"/>
  <c r="CG131" s="1"/>
  <c r="CF115"/>
  <c r="CG115" s="1"/>
  <c r="CF165"/>
  <c r="CG165" s="1"/>
  <c r="CF191"/>
  <c r="CG191" s="1"/>
  <c r="CF134"/>
  <c r="CG134" s="1"/>
  <c r="CF166"/>
  <c r="CG166" s="1"/>
  <c r="CF206"/>
  <c r="CG206" s="1"/>
  <c r="CF185"/>
  <c r="CG185" s="1"/>
  <c r="CF164"/>
  <c r="CG164" s="1"/>
  <c r="CF198"/>
  <c r="CG198" s="1"/>
  <c r="CN141"/>
  <c r="CO141" s="1"/>
  <c r="CN149"/>
  <c r="CO149" s="1"/>
  <c r="CN157"/>
  <c r="CO157" s="1"/>
  <c r="CN165"/>
  <c r="CO165" s="1"/>
  <c r="CN173"/>
  <c r="CO173" s="1"/>
  <c r="CN181"/>
  <c r="CO181" s="1"/>
  <c r="CN189"/>
  <c r="CO189" s="1"/>
  <c r="CN197"/>
  <c r="CO197" s="1"/>
  <c r="CN205"/>
  <c r="CO205" s="1"/>
  <c r="CN124"/>
  <c r="CO124" s="1"/>
  <c r="CN135"/>
  <c r="CO135" s="1"/>
  <c r="CN143"/>
  <c r="CO143" s="1"/>
  <c r="CN151"/>
  <c r="CO151" s="1"/>
  <c r="CN159"/>
  <c r="CO159" s="1"/>
  <c r="CN167"/>
  <c r="CO167" s="1"/>
  <c r="CN175"/>
  <c r="CO175" s="1"/>
  <c r="CN183"/>
  <c r="CO183" s="1"/>
  <c r="CN191"/>
  <c r="CO191" s="1"/>
  <c r="CN199"/>
  <c r="CO199" s="1"/>
  <c r="CN110"/>
  <c r="CO110" s="1"/>
  <c r="CN126"/>
  <c r="CO126" s="1"/>
  <c r="CN184"/>
  <c r="CO184" s="1"/>
  <c r="CN200"/>
  <c r="CO200" s="1"/>
  <c r="CN123"/>
  <c r="CO123" s="1"/>
  <c r="CN138"/>
  <c r="CN140"/>
  <c r="CO140" s="1"/>
  <c r="CN148"/>
  <c r="CO148" s="1"/>
  <c r="CN156"/>
  <c r="CO156" s="1"/>
  <c r="CN164"/>
  <c r="CO164" s="1"/>
  <c r="CN180"/>
  <c r="CO180" s="1"/>
  <c r="CN196"/>
  <c r="CO196" s="1"/>
  <c r="CN111"/>
  <c r="CO111" s="1"/>
  <c r="CN137"/>
  <c r="CN161"/>
  <c r="CO161" s="1"/>
  <c r="CN193"/>
  <c r="CO193" s="1"/>
  <c r="CN139"/>
  <c r="CO139" s="1"/>
  <c r="CN171"/>
  <c r="CO171" s="1"/>
  <c r="CN203"/>
  <c r="CO203" s="1"/>
  <c r="CN115"/>
  <c r="CO115" s="1"/>
  <c r="CN162"/>
  <c r="CO162" s="1"/>
  <c r="CN206"/>
  <c r="CO206" s="1"/>
  <c r="CN109"/>
  <c r="CO109" s="1"/>
  <c r="CN128"/>
  <c r="CO128" s="1"/>
  <c r="CN152"/>
  <c r="CO152" s="1"/>
  <c r="CN204"/>
  <c r="CO204" s="1"/>
  <c r="CN133"/>
  <c r="CO133" s="1"/>
  <c r="CN177"/>
  <c r="CO177" s="1"/>
  <c r="CN155"/>
  <c r="CO155" s="1"/>
  <c r="CN168"/>
  <c r="CO168" s="1"/>
  <c r="CN198"/>
  <c r="CO198" s="1"/>
  <c r="CN125"/>
  <c r="CO125" s="1"/>
  <c r="CN169"/>
  <c r="CO169" s="1"/>
  <c r="CN201"/>
  <c r="CO201" s="1"/>
  <c r="CN147"/>
  <c r="CO147" s="1"/>
  <c r="CN179"/>
  <c r="CO179" s="1"/>
  <c r="CN122"/>
  <c r="CO122" s="1"/>
  <c r="CN130"/>
  <c r="CO130" s="1"/>
  <c r="CN154"/>
  <c r="CO154" s="1"/>
  <c r="CN178"/>
  <c r="CO178" s="1"/>
  <c r="CN190"/>
  <c r="CO190" s="1"/>
  <c r="CN117"/>
  <c r="CO117" s="1"/>
  <c r="CN136"/>
  <c r="CN160"/>
  <c r="CO160" s="1"/>
  <c r="CN119"/>
  <c r="CO119" s="1"/>
  <c r="CN134"/>
  <c r="CO134" s="1"/>
  <c r="CN150"/>
  <c r="CO150" s="1"/>
  <c r="CN166"/>
  <c r="CO166" s="1"/>
  <c r="CN182"/>
  <c r="CO182" s="1"/>
  <c r="CN202"/>
  <c r="CO202" s="1"/>
  <c r="CN118"/>
  <c r="CO118" s="1"/>
  <c r="CN116"/>
  <c r="CO116" s="1"/>
  <c r="CN145"/>
  <c r="CO145" s="1"/>
  <c r="CN112"/>
  <c r="CO112" s="1"/>
  <c r="CN187"/>
  <c r="CO187" s="1"/>
  <c r="CN170"/>
  <c r="CO170" s="1"/>
  <c r="CN113"/>
  <c r="CO113" s="1"/>
  <c r="CN176"/>
  <c r="CO176" s="1"/>
  <c r="CN185"/>
  <c r="CO185" s="1"/>
  <c r="CN192"/>
  <c r="CO192" s="1"/>
  <c r="CN186"/>
  <c r="CO186" s="1"/>
  <c r="CN132"/>
  <c r="CO132" s="1"/>
  <c r="CN188"/>
  <c r="CO188" s="1"/>
  <c r="CN158"/>
  <c r="CO158" s="1"/>
  <c r="CN172"/>
  <c r="CO172" s="1"/>
  <c r="CN121"/>
  <c r="CO121" s="1"/>
  <c r="CN120"/>
  <c r="CO120" s="1"/>
  <c r="CN163"/>
  <c r="CO163" s="1"/>
  <c r="CN146"/>
  <c r="CO146" s="1"/>
  <c r="CN127"/>
  <c r="CO127" s="1"/>
  <c r="CN194"/>
  <c r="CO194" s="1"/>
  <c r="CN153"/>
  <c r="CO153" s="1"/>
  <c r="CN195"/>
  <c r="CO195" s="1"/>
  <c r="CN114"/>
  <c r="CO114" s="1"/>
  <c r="CN144"/>
  <c r="CO144" s="1"/>
  <c r="CN174"/>
  <c r="CO174" s="1"/>
  <c r="CN129"/>
  <c r="CO129" s="1"/>
  <c r="CN131"/>
  <c r="CO131" s="1"/>
  <c r="CN142"/>
  <c r="CO142" s="1"/>
  <c r="CH138" i="5" l="1"/>
  <c r="CI138" s="1"/>
  <c r="CH167"/>
  <c r="CI167" s="1"/>
  <c r="CH144"/>
  <c r="CI144" s="1"/>
  <c r="CH205"/>
  <c r="CI205" s="1"/>
  <c r="CH204"/>
  <c r="CI204" s="1"/>
  <c r="CH135"/>
  <c r="CI135" s="1"/>
  <c r="CH143"/>
  <c r="CI143" s="1"/>
  <c r="CH155"/>
  <c r="CI155" s="1"/>
  <c r="CH115"/>
  <c r="CI115" s="1"/>
  <c r="CH123"/>
  <c r="CI123" s="1"/>
  <c r="CH153"/>
  <c r="CI153" s="1"/>
  <c r="CH188"/>
  <c r="CI188" s="1"/>
  <c r="CH147"/>
  <c r="CI147" s="1"/>
  <c r="CH201"/>
  <c r="CI201" s="1"/>
  <c r="CH183"/>
  <c r="CI183" s="1"/>
  <c r="CH199"/>
  <c r="CI199" s="1"/>
  <c r="CH145"/>
  <c r="CI145" s="1"/>
  <c r="CH132"/>
  <c r="CI132" s="1"/>
  <c r="CH141"/>
  <c r="CI141" s="1"/>
  <c r="CH134"/>
  <c r="CI134" s="1"/>
  <c r="CH146"/>
  <c r="CI146" s="1"/>
  <c r="CH151"/>
  <c r="CI151" s="1"/>
  <c r="CH197"/>
  <c r="CI197" s="1"/>
  <c r="CH131"/>
  <c r="CI131" s="1"/>
  <c r="CH184"/>
  <c r="CI184" s="1"/>
  <c r="CH154"/>
  <c r="CI154" s="1"/>
  <c r="CH150"/>
  <c r="CI150" s="1"/>
  <c r="CH110"/>
  <c r="CI110" s="1"/>
  <c r="CH113"/>
  <c r="CI113" s="1"/>
  <c r="CH159"/>
  <c r="CI159" s="1"/>
  <c r="CH125"/>
  <c r="CI125" s="1"/>
  <c r="CH206"/>
  <c r="CI206" s="1"/>
  <c r="CH162"/>
  <c r="CI162" s="1"/>
  <c r="CH116"/>
  <c r="CI116" s="1"/>
  <c r="CH158"/>
  <c r="CI158" s="1"/>
  <c r="CH120"/>
  <c r="CH193"/>
  <c r="CI193" s="1"/>
  <c r="CH172"/>
  <c r="CI172" s="1"/>
  <c r="CH127"/>
  <c r="CI127" s="1"/>
  <c r="CH191"/>
  <c r="CI191" s="1"/>
  <c r="CH182"/>
  <c r="CI182" s="1"/>
  <c r="CH126"/>
  <c r="CI126" s="1"/>
  <c r="CH136"/>
  <c r="CI136" s="1"/>
  <c r="CH203"/>
  <c r="CI203" s="1"/>
  <c r="CH171"/>
  <c r="CI171" s="1"/>
  <c r="CH166"/>
  <c r="CI166" s="1"/>
  <c r="CH111"/>
  <c r="CI111" s="1"/>
  <c r="CH152"/>
  <c r="CI152" s="1"/>
  <c r="CH189"/>
  <c r="CI189" s="1"/>
  <c r="CH200"/>
  <c r="CI200" s="1"/>
  <c r="CH163"/>
  <c r="CI163" s="1"/>
  <c r="CH109"/>
  <c r="CI109" s="1"/>
  <c r="CH129"/>
  <c r="CI129" s="1"/>
  <c r="CH157"/>
  <c r="CI157" s="1"/>
  <c r="CH133"/>
  <c r="CI133" s="1"/>
  <c r="CH124"/>
  <c r="CI124" s="1"/>
  <c r="CH122"/>
  <c r="CI122" s="1"/>
  <c r="CH170"/>
  <c r="CI170" s="1"/>
  <c r="CH181"/>
  <c r="CI181" s="1"/>
  <c r="CH142"/>
  <c r="CI142" s="1"/>
  <c r="CH176"/>
  <c r="CI176" s="1"/>
  <c r="CH174"/>
  <c r="CI174" s="1"/>
  <c r="CH137"/>
  <c r="CI137" s="1"/>
  <c r="CH168"/>
  <c r="CI168" s="1"/>
  <c r="CH140"/>
  <c r="CI140" s="1"/>
  <c r="CH173"/>
  <c r="CI173" s="1"/>
  <c r="CH130"/>
  <c r="CI130" s="1"/>
  <c r="CH195"/>
  <c r="CI195" s="1"/>
  <c r="CH160"/>
  <c r="CI160" s="1"/>
  <c r="CH148"/>
  <c r="CI148" s="1"/>
  <c r="CH165"/>
  <c r="CI165" s="1"/>
  <c r="CH194"/>
  <c r="CI194" s="1"/>
  <c r="CH114"/>
  <c r="CI114" s="1"/>
  <c r="CH117"/>
  <c r="CI117" s="1"/>
  <c r="CH180"/>
  <c r="CI180" s="1"/>
  <c r="CH149"/>
  <c r="CI149" s="1"/>
  <c r="CH112"/>
  <c r="CI112" s="1"/>
  <c r="CH190"/>
  <c r="CI190" s="1"/>
  <c r="CH196"/>
  <c r="CI196" s="1"/>
  <c r="CH121"/>
  <c r="CI121" s="1"/>
  <c r="CH192"/>
  <c r="CI192" s="1"/>
  <c r="CH119"/>
  <c r="CH156"/>
  <c r="CI156" s="1"/>
  <c r="CH179"/>
  <c r="CI179" s="1"/>
  <c r="CH198"/>
  <c r="CI198" s="1"/>
  <c r="CH177"/>
  <c r="CI177" s="1"/>
  <c r="CH169"/>
  <c r="CI169" s="1"/>
  <c r="CH187"/>
  <c r="CI187" s="1"/>
  <c r="CH178"/>
  <c r="CI178" s="1"/>
  <c r="CH202"/>
  <c r="CI202" s="1"/>
  <c r="CH175"/>
  <c r="CI175" s="1"/>
  <c r="CH128"/>
  <c r="CI128" s="1"/>
  <c r="CH164"/>
  <c r="CI164" s="1"/>
  <c r="CH118"/>
  <c r="CI118" s="1"/>
  <c r="CH161"/>
  <c r="CI161" s="1"/>
  <c r="CH139"/>
  <c r="CI139" s="1"/>
  <c r="CH185"/>
  <c r="CI185" s="1"/>
  <c r="CH186"/>
  <c r="CI186" s="1"/>
  <c r="CP167"/>
  <c r="CQ167" s="1"/>
  <c r="CP152"/>
  <c r="CQ152" s="1"/>
  <c r="CP142"/>
  <c r="CQ142" s="1"/>
  <c r="CP127"/>
  <c r="CQ127" s="1"/>
  <c r="CP144"/>
  <c r="CQ144" s="1"/>
  <c r="CP136"/>
  <c r="CQ136" s="1"/>
  <c r="CP159"/>
  <c r="CQ159" s="1"/>
  <c r="CP120"/>
  <c r="CQ120" s="1"/>
  <c r="CP135"/>
  <c r="CQ135" s="1"/>
  <c r="CP204"/>
  <c r="CQ204" s="1"/>
  <c r="CP183"/>
  <c r="CQ183" s="1"/>
  <c r="CP133"/>
  <c r="CQ133" s="1"/>
  <c r="CP162"/>
  <c r="CQ162" s="1"/>
  <c r="CP145"/>
  <c r="CQ145" s="1"/>
  <c r="CP115"/>
  <c r="CQ115" s="1"/>
  <c r="CP185"/>
  <c r="CQ185" s="1"/>
  <c r="CP189"/>
  <c r="CQ189" s="1"/>
  <c r="CP143"/>
  <c r="CQ143" s="1"/>
  <c r="CP170"/>
  <c r="CQ170" s="1"/>
  <c r="CP150"/>
  <c r="CQ150" s="1"/>
  <c r="CP116"/>
  <c r="CQ116" s="1"/>
  <c r="CP138"/>
  <c r="CQ138" s="1"/>
  <c r="CP125"/>
  <c r="CP198"/>
  <c r="CQ198" s="1"/>
  <c r="CP201"/>
  <c r="CQ201" s="1"/>
  <c r="CP151"/>
  <c r="CQ151" s="1"/>
  <c r="CP174"/>
  <c r="CQ174" s="1"/>
  <c r="CP200"/>
  <c r="CQ200" s="1"/>
  <c r="CP149"/>
  <c r="CQ149" s="1"/>
  <c r="CP129"/>
  <c r="CQ129" s="1"/>
  <c r="CP203"/>
  <c r="CQ203" s="1"/>
  <c r="CP155"/>
  <c r="CQ155" s="1"/>
  <c r="CP132"/>
  <c r="CQ132" s="1"/>
  <c r="CP199"/>
  <c r="CQ199" s="1"/>
  <c r="CP153"/>
  <c r="CQ153" s="1"/>
  <c r="CP134"/>
  <c r="CQ134" s="1"/>
  <c r="CP172"/>
  <c r="CQ172" s="1"/>
  <c r="CP181"/>
  <c r="CQ181" s="1"/>
  <c r="CP188"/>
  <c r="CQ188" s="1"/>
  <c r="CP113"/>
  <c r="CQ113" s="1"/>
  <c r="CP147"/>
  <c r="CQ147" s="1"/>
  <c r="CP187"/>
  <c r="CQ187" s="1"/>
  <c r="CP190"/>
  <c r="CQ190" s="1"/>
  <c r="CP193"/>
  <c r="CQ193" s="1"/>
  <c r="CP111"/>
  <c r="CQ111" s="1"/>
  <c r="CP158"/>
  <c r="CQ158" s="1"/>
  <c r="CP141"/>
  <c r="CQ141" s="1"/>
  <c r="CP171"/>
  <c r="CQ171" s="1"/>
  <c r="CP192"/>
  <c r="CQ192" s="1"/>
  <c r="CP205"/>
  <c r="CQ205" s="1"/>
  <c r="CP123"/>
  <c r="CP126"/>
  <c r="CP163"/>
  <c r="CQ163" s="1"/>
  <c r="CP179"/>
  <c r="CQ179" s="1"/>
  <c r="CP182"/>
  <c r="CQ182" s="1"/>
  <c r="CP166"/>
  <c r="CQ166" s="1"/>
  <c r="CP110"/>
  <c r="CQ110" s="1"/>
  <c r="CP184"/>
  <c r="CQ184" s="1"/>
  <c r="CP164"/>
  <c r="CQ164" s="1"/>
  <c r="CP177"/>
  <c r="CQ177" s="1"/>
  <c r="CP206"/>
  <c r="CQ206" s="1"/>
  <c r="CP165"/>
  <c r="CQ165" s="1"/>
  <c r="CP178"/>
  <c r="CQ178" s="1"/>
  <c r="CP168"/>
  <c r="CQ168" s="1"/>
  <c r="CP195"/>
  <c r="CQ195" s="1"/>
  <c r="CP140"/>
  <c r="CQ140" s="1"/>
  <c r="CP131"/>
  <c r="CQ131" s="1"/>
  <c r="CP139"/>
  <c r="CQ139" s="1"/>
  <c r="CP194"/>
  <c r="CQ194" s="1"/>
  <c r="CP117"/>
  <c r="CQ117" s="1"/>
  <c r="CP196"/>
  <c r="CQ196" s="1"/>
  <c r="CP157"/>
  <c r="CQ157" s="1"/>
  <c r="CP176"/>
  <c r="CQ176" s="1"/>
  <c r="CP112"/>
  <c r="CQ112" s="1"/>
  <c r="CP119"/>
  <c r="CQ119" s="1"/>
  <c r="CP114"/>
  <c r="CQ114" s="1"/>
  <c r="CP130"/>
  <c r="CP169"/>
  <c r="CQ169" s="1"/>
  <c r="CP154"/>
  <c r="CQ154" s="1"/>
  <c r="CP148"/>
  <c r="CQ148" s="1"/>
  <c r="CP137"/>
  <c r="CQ137" s="1"/>
  <c r="CP128"/>
  <c r="CQ128" s="1"/>
  <c r="CP109"/>
  <c r="CQ109" s="1"/>
  <c r="CP160"/>
  <c r="CQ160" s="1"/>
  <c r="CP186"/>
  <c r="CQ186" s="1"/>
  <c r="CP173"/>
  <c r="CQ173" s="1"/>
  <c r="CP197"/>
  <c r="CQ197" s="1"/>
  <c r="CP161"/>
  <c r="CQ161" s="1"/>
  <c r="CP122"/>
  <c r="CQ122" s="1"/>
  <c r="CP121"/>
  <c r="CQ121" s="1"/>
  <c r="CP156"/>
  <c r="CQ156" s="1"/>
  <c r="CP124"/>
  <c r="CP191"/>
  <c r="CQ191" s="1"/>
  <c r="CP180"/>
  <c r="CQ180" s="1"/>
  <c r="CP175"/>
  <c r="CQ175" s="1"/>
  <c r="CP118"/>
  <c r="CQ118" s="1"/>
  <c r="CP146"/>
  <c r="CQ146" s="1"/>
  <c r="CP202"/>
  <c r="CQ202" s="1"/>
  <c r="CD120"/>
  <c r="CE120" s="1"/>
  <c r="CD155"/>
  <c r="CE155" s="1"/>
  <c r="CD123"/>
  <c r="CE123" s="1"/>
  <c r="CD167"/>
  <c r="CE167" s="1"/>
  <c r="CD142"/>
  <c r="CE142" s="1"/>
  <c r="CD135"/>
  <c r="CE135" s="1"/>
  <c r="CD205"/>
  <c r="CE205" s="1"/>
  <c r="CD126"/>
  <c r="CE126" s="1"/>
  <c r="CD206"/>
  <c r="CE206" s="1"/>
  <c r="CD203"/>
  <c r="CE203" s="1"/>
  <c r="CD147"/>
  <c r="CE147" s="1"/>
  <c r="CD141"/>
  <c r="CE141" s="1"/>
  <c r="CD127"/>
  <c r="CE127" s="1"/>
  <c r="CD193"/>
  <c r="CE193" s="1"/>
  <c r="CD201"/>
  <c r="CE201" s="1"/>
  <c r="CD158"/>
  <c r="CE158" s="1"/>
  <c r="CD134"/>
  <c r="CE134" s="1"/>
  <c r="CD179"/>
  <c r="CE179" s="1"/>
  <c r="CD187"/>
  <c r="CE187" s="1"/>
  <c r="CD172"/>
  <c r="CE172" s="1"/>
  <c r="CD156"/>
  <c r="CE156" s="1"/>
  <c r="CD188"/>
  <c r="CE188" s="1"/>
  <c r="CD153"/>
  <c r="CE153" s="1"/>
  <c r="CD115"/>
  <c r="CE115" s="1"/>
  <c r="CD204"/>
  <c r="CE204" s="1"/>
  <c r="CD128"/>
  <c r="CE128" s="1"/>
  <c r="CD182"/>
  <c r="CE182" s="1"/>
  <c r="CD199"/>
  <c r="CE199" s="1"/>
  <c r="CD145"/>
  <c r="CE145" s="1"/>
  <c r="CD185"/>
  <c r="CE185" s="1"/>
  <c r="CD202"/>
  <c r="CE202" s="1"/>
  <c r="CD159"/>
  <c r="CE159" s="1"/>
  <c r="CD189"/>
  <c r="CE189" s="1"/>
  <c r="CD150"/>
  <c r="CE150" s="1"/>
  <c r="CD183"/>
  <c r="CE183" s="1"/>
  <c r="CD192"/>
  <c r="CE192" s="1"/>
  <c r="CD200"/>
  <c r="CE200" s="1"/>
  <c r="CD136"/>
  <c r="CD129"/>
  <c r="CE129" s="1"/>
  <c r="CD125"/>
  <c r="CE125" s="1"/>
  <c r="CD139"/>
  <c r="CE139" s="1"/>
  <c r="CD132"/>
  <c r="CE132" s="1"/>
  <c r="CD177"/>
  <c r="CE177" s="1"/>
  <c r="CD143"/>
  <c r="CE143" s="1"/>
  <c r="CD151"/>
  <c r="CE151" s="1"/>
  <c r="CD116"/>
  <c r="CE116" s="1"/>
  <c r="CD171"/>
  <c r="CE171" s="1"/>
  <c r="CD154"/>
  <c r="CE154" s="1"/>
  <c r="CD138"/>
  <c r="CD190"/>
  <c r="CE190" s="1"/>
  <c r="CD198"/>
  <c r="CE198" s="1"/>
  <c r="CD152"/>
  <c r="CE152" s="1"/>
  <c r="CD170"/>
  <c r="CE170" s="1"/>
  <c r="CD110"/>
  <c r="CE110" s="1"/>
  <c r="CD166"/>
  <c r="CE166" s="1"/>
  <c r="CD133"/>
  <c r="CE133" s="1"/>
  <c r="CD191"/>
  <c r="CE191" s="1"/>
  <c r="CD175"/>
  <c r="CE175" s="1"/>
  <c r="CD160"/>
  <c r="CE160" s="1"/>
  <c r="CD122"/>
  <c r="CE122" s="1"/>
  <c r="CD144"/>
  <c r="CE144" s="1"/>
  <c r="CD163"/>
  <c r="CE163" s="1"/>
  <c r="CD173"/>
  <c r="CE173" s="1"/>
  <c r="CD180"/>
  <c r="CE180" s="1"/>
  <c r="CD174"/>
  <c r="CE174" s="1"/>
  <c r="CD157"/>
  <c r="CE157" s="1"/>
  <c r="CD149"/>
  <c r="CE149" s="1"/>
  <c r="CD165"/>
  <c r="CE165" s="1"/>
  <c r="CD114"/>
  <c r="CE114" s="1"/>
  <c r="CD195"/>
  <c r="CE195" s="1"/>
  <c r="CD178"/>
  <c r="CE178" s="1"/>
  <c r="CD162"/>
  <c r="CE162" s="1"/>
  <c r="CD161"/>
  <c r="CE161" s="1"/>
  <c r="CD186"/>
  <c r="CE186" s="1"/>
  <c r="CD168"/>
  <c r="CE168" s="1"/>
  <c r="CD197"/>
  <c r="CE197" s="1"/>
  <c r="CD121"/>
  <c r="CE121" s="1"/>
  <c r="CD118"/>
  <c r="CE118" s="1"/>
  <c r="CD194"/>
  <c r="CE194" s="1"/>
  <c r="CD137"/>
  <c r="CD131"/>
  <c r="CE131" s="1"/>
  <c r="CD196"/>
  <c r="CE196" s="1"/>
  <c r="CD176"/>
  <c r="CE176" s="1"/>
  <c r="CD146"/>
  <c r="CE146" s="1"/>
  <c r="CD117"/>
  <c r="CE117" s="1"/>
  <c r="CD164"/>
  <c r="CE164" s="1"/>
  <c r="CD124"/>
  <c r="CE124" s="1"/>
  <c r="CD181"/>
  <c r="CE181" s="1"/>
  <c r="CD169"/>
  <c r="CE169" s="1"/>
  <c r="CD148"/>
  <c r="CE148" s="1"/>
  <c r="CD184"/>
  <c r="CE184" s="1"/>
  <c r="CD140"/>
  <c r="CE140" s="1"/>
  <c r="CD119"/>
  <c r="CE119" s="1"/>
  <c r="CD130"/>
  <c r="CE130" s="1"/>
  <c r="CD112"/>
  <c r="CE112" s="1"/>
  <c r="CD111"/>
  <c r="CE111" s="1"/>
  <c r="CD113"/>
  <c r="CE113" s="1"/>
  <c r="CD109"/>
  <c r="CE109" s="1"/>
  <c r="CF204"/>
  <c r="CG204" s="1"/>
  <c r="CF155"/>
  <c r="CG155" s="1"/>
  <c r="CF133"/>
  <c r="CG133" s="1"/>
  <c r="CF188"/>
  <c r="CG188" s="1"/>
  <c r="CF125"/>
  <c r="CF134"/>
  <c r="CG134" s="1"/>
  <c r="CF127"/>
  <c r="CG127" s="1"/>
  <c r="CF163"/>
  <c r="CG163" s="1"/>
  <c r="CF144"/>
  <c r="CG144" s="1"/>
  <c r="CF206"/>
  <c r="CG206" s="1"/>
  <c r="CF116"/>
  <c r="CG116" s="1"/>
  <c r="CF189"/>
  <c r="CG189" s="1"/>
  <c r="CF167"/>
  <c r="CG167" s="1"/>
  <c r="CF152"/>
  <c r="CG152" s="1"/>
  <c r="CF135"/>
  <c r="CG135" s="1"/>
  <c r="CF201"/>
  <c r="CG201" s="1"/>
  <c r="CF115"/>
  <c r="CG115" s="1"/>
  <c r="CF129"/>
  <c r="CG129" s="1"/>
  <c r="CF166"/>
  <c r="CG166" s="1"/>
  <c r="CF150"/>
  <c r="CG150" s="1"/>
  <c r="CF171"/>
  <c r="CG171" s="1"/>
  <c r="CF198"/>
  <c r="CG198" s="1"/>
  <c r="CF110"/>
  <c r="CG110" s="1"/>
  <c r="CF120"/>
  <c r="CG120" s="1"/>
  <c r="CF170"/>
  <c r="CG170" s="1"/>
  <c r="CF159"/>
  <c r="CG159" s="1"/>
  <c r="CF205"/>
  <c r="CG205" s="1"/>
  <c r="CF139"/>
  <c r="CG139" s="1"/>
  <c r="CF112"/>
  <c r="CG112" s="1"/>
  <c r="CF203"/>
  <c r="CG203" s="1"/>
  <c r="CF187"/>
  <c r="CG187" s="1"/>
  <c r="CF185"/>
  <c r="CG185" s="1"/>
  <c r="CF151"/>
  <c r="CG151" s="1"/>
  <c r="CF143"/>
  <c r="CG143" s="1"/>
  <c r="CF190"/>
  <c r="CG190" s="1"/>
  <c r="CF109"/>
  <c r="CG109" s="1"/>
  <c r="CF126"/>
  <c r="CF123"/>
  <c r="CF158"/>
  <c r="CG158" s="1"/>
  <c r="CF141"/>
  <c r="CG141" s="1"/>
  <c r="CF179"/>
  <c r="CG179" s="1"/>
  <c r="CF111"/>
  <c r="CG111" s="1"/>
  <c r="CF113"/>
  <c r="CG113" s="1"/>
  <c r="CF199"/>
  <c r="CG199" s="1"/>
  <c r="CF153"/>
  <c r="CG153" s="1"/>
  <c r="CF193"/>
  <c r="CG193" s="1"/>
  <c r="CF137"/>
  <c r="CG137" s="1"/>
  <c r="CF132"/>
  <c r="CG132" s="1"/>
  <c r="CF147"/>
  <c r="CG147" s="1"/>
  <c r="CF136"/>
  <c r="CG136" s="1"/>
  <c r="CF162"/>
  <c r="CG162" s="1"/>
  <c r="CF145"/>
  <c r="CG145" s="1"/>
  <c r="CF142"/>
  <c r="CG142" s="1"/>
  <c r="CF138"/>
  <c r="CG138" s="1"/>
  <c r="CF200"/>
  <c r="CG200" s="1"/>
  <c r="CF156"/>
  <c r="CG156" s="1"/>
  <c r="CF183"/>
  <c r="CG183" s="1"/>
  <c r="CF146"/>
  <c r="CG146" s="1"/>
  <c r="CF154"/>
  <c r="CG154" s="1"/>
  <c r="CF197"/>
  <c r="CG197" s="1"/>
  <c r="CF161"/>
  <c r="CG161" s="1"/>
  <c r="CF192"/>
  <c r="CG192" s="1"/>
  <c r="CF165"/>
  <c r="CG165" s="1"/>
  <c r="CF119"/>
  <c r="CG119" s="1"/>
  <c r="CF130"/>
  <c r="CF117"/>
  <c r="CG117" s="1"/>
  <c r="CF177"/>
  <c r="CG177" s="1"/>
  <c r="CF124"/>
  <c r="CG124" s="1"/>
  <c r="CF114"/>
  <c r="CG114" s="1"/>
  <c r="CF176"/>
  <c r="CG176" s="1"/>
  <c r="CF172"/>
  <c r="CG172" s="1"/>
  <c r="CF184"/>
  <c r="CG184" s="1"/>
  <c r="CF175"/>
  <c r="CG175" s="1"/>
  <c r="CF164"/>
  <c r="CG164" s="1"/>
  <c r="CF140"/>
  <c r="CG140" s="1"/>
  <c r="CF186"/>
  <c r="CG186" s="1"/>
  <c r="CF173"/>
  <c r="CG173" s="1"/>
  <c r="CF195"/>
  <c r="CG195" s="1"/>
  <c r="CF131"/>
  <c r="CG131" s="1"/>
  <c r="CF178"/>
  <c r="CG178" s="1"/>
  <c r="CF202"/>
  <c r="CG202" s="1"/>
  <c r="CF149"/>
  <c r="CG149" s="1"/>
  <c r="CF180"/>
  <c r="CG180" s="1"/>
  <c r="CF148"/>
  <c r="CG148" s="1"/>
  <c r="CF157"/>
  <c r="CG157" s="1"/>
  <c r="CF191"/>
  <c r="CG191" s="1"/>
  <c r="CF182"/>
  <c r="CG182" s="1"/>
  <c r="CF168"/>
  <c r="CG168" s="1"/>
  <c r="CF122"/>
  <c r="CG122" s="1"/>
  <c r="CF181"/>
  <c r="CG181" s="1"/>
  <c r="CF174"/>
  <c r="CG174" s="1"/>
  <c r="CF118"/>
  <c r="CG118" s="1"/>
  <c r="CF194"/>
  <c r="CG194" s="1"/>
  <c r="CF196"/>
  <c r="CG196" s="1"/>
  <c r="CF128"/>
  <c r="CG128" s="1"/>
  <c r="CF169"/>
  <c r="CG169" s="1"/>
  <c r="CF160"/>
  <c r="CG160" s="1"/>
  <c r="CF121"/>
  <c r="CG121" s="1"/>
  <c r="CT135"/>
  <c r="CU135" s="1"/>
  <c r="CT126"/>
  <c r="CU126" s="1"/>
  <c r="CT133"/>
  <c r="CU133" s="1"/>
  <c r="CT167"/>
  <c r="CU167" s="1"/>
  <c r="CT143"/>
  <c r="CU143" s="1"/>
  <c r="CT166"/>
  <c r="CU166" s="1"/>
  <c r="CT132"/>
  <c r="CU132" s="1"/>
  <c r="CT189"/>
  <c r="CU189" s="1"/>
  <c r="CT158"/>
  <c r="CU158" s="1"/>
  <c r="CT188"/>
  <c r="CU188" s="1"/>
  <c r="CT145"/>
  <c r="CU145" s="1"/>
  <c r="CT205"/>
  <c r="CU205" s="1"/>
  <c r="CT116"/>
  <c r="CU116" s="1"/>
  <c r="CT171"/>
  <c r="CU171" s="1"/>
  <c r="CT159"/>
  <c r="CU159" s="1"/>
  <c r="CT136"/>
  <c r="CU136" s="1"/>
  <c r="CT150"/>
  <c r="CU150" s="1"/>
  <c r="CT127"/>
  <c r="CU127" s="1"/>
  <c r="CT153"/>
  <c r="CU153" s="1"/>
  <c r="CT204"/>
  <c r="CU204" s="1"/>
  <c r="CT120"/>
  <c r="CT129"/>
  <c r="CU129" s="1"/>
  <c r="CT125"/>
  <c r="CU125" s="1"/>
  <c r="CT115"/>
  <c r="CU115" s="1"/>
  <c r="CT113"/>
  <c r="CU113" s="1"/>
  <c r="CT199"/>
  <c r="CU199" s="1"/>
  <c r="CT144"/>
  <c r="CU144" s="1"/>
  <c r="CT178"/>
  <c r="CU178" s="1"/>
  <c r="CT122"/>
  <c r="CU122" s="1"/>
  <c r="CT109"/>
  <c r="CU109" s="1"/>
  <c r="CT193"/>
  <c r="CU193" s="1"/>
  <c r="CT155"/>
  <c r="CU155" s="1"/>
  <c r="CT201"/>
  <c r="CU201" s="1"/>
  <c r="CT142"/>
  <c r="CU142" s="1"/>
  <c r="CT134"/>
  <c r="CU134" s="1"/>
  <c r="CT170"/>
  <c r="CU170" s="1"/>
  <c r="CT197"/>
  <c r="CU197" s="1"/>
  <c r="CT118"/>
  <c r="CU118" s="1"/>
  <c r="CT162"/>
  <c r="CU162" s="1"/>
  <c r="CT147"/>
  <c r="CU147" s="1"/>
  <c r="CT123"/>
  <c r="CU123" s="1"/>
  <c r="CT112"/>
  <c r="CU112" s="1"/>
  <c r="CT138"/>
  <c r="CU138" s="1"/>
  <c r="CT198"/>
  <c r="CU198" s="1"/>
  <c r="CT128"/>
  <c r="CU128" s="1"/>
  <c r="CT154"/>
  <c r="CU154" s="1"/>
  <c r="CT163"/>
  <c r="CU163" s="1"/>
  <c r="CT187"/>
  <c r="CU187" s="1"/>
  <c r="CT152"/>
  <c r="CU152" s="1"/>
  <c r="CT111"/>
  <c r="CU111" s="1"/>
  <c r="CT206"/>
  <c r="CU206" s="1"/>
  <c r="CT203"/>
  <c r="CU203" s="1"/>
  <c r="CT200"/>
  <c r="CU200" s="1"/>
  <c r="CT141"/>
  <c r="CU141" s="1"/>
  <c r="CT110"/>
  <c r="CU110" s="1"/>
  <c r="CT176"/>
  <c r="CU176" s="1"/>
  <c r="CT114"/>
  <c r="CU114" s="1"/>
  <c r="CT164"/>
  <c r="CU164" s="1"/>
  <c r="CT169"/>
  <c r="CU169" s="1"/>
  <c r="CT184"/>
  <c r="CU184" s="1"/>
  <c r="CT175"/>
  <c r="CU175" s="1"/>
  <c r="CT165"/>
  <c r="CU165" s="1"/>
  <c r="CT194"/>
  <c r="CU194" s="1"/>
  <c r="CT192"/>
  <c r="CU192" s="1"/>
  <c r="CT173"/>
  <c r="CU173" s="1"/>
  <c r="CT119"/>
  <c r="CT174"/>
  <c r="CU174" s="1"/>
  <c r="CT177"/>
  <c r="CU177" s="1"/>
  <c r="CT182"/>
  <c r="CU182" s="1"/>
  <c r="CT140"/>
  <c r="CU140" s="1"/>
  <c r="CT146"/>
  <c r="CU146" s="1"/>
  <c r="CT130"/>
  <c r="CU130" s="1"/>
  <c r="CT117"/>
  <c r="CU117" s="1"/>
  <c r="CT180"/>
  <c r="CU180" s="1"/>
  <c r="CT124"/>
  <c r="CU124" s="1"/>
  <c r="CT168"/>
  <c r="CU168" s="1"/>
  <c r="CT151"/>
  <c r="CU151" s="1"/>
  <c r="CT137"/>
  <c r="CU137" s="1"/>
  <c r="CT161"/>
  <c r="CU161" s="1"/>
  <c r="CT131"/>
  <c r="CU131" s="1"/>
  <c r="CT181"/>
  <c r="CU181" s="1"/>
  <c r="CT160"/>
  <c r="CU160" s="1"/>
  <c r="CT172"/>
  <c r="CU172" s="1"/>
  <c r="CT148"/>
  <c r="CU148" s="1"/>
  <c r="CT196"/>
  <c r="CU196" s="1"/>
  <c r="CT156"/>
  <c r="CU156" s="1"/>
  <c r="CT179"/>
  <c r="CU179" s="1"/>
  <c r="CT121"/>
  <c r="CU121" s="1"/>
  <c r="CT183"/>
  <c r="CU183" s="1"/>
  <c r="CT195"/>
  <c r="CU195" s="1"/>
  <c r="CT157"/>
  <c r="CU157" s="1"/>
  <c r="CT190"/>
  <c r="CU190" s="1"/>
  <c r="CT185"/>
  <c r="CU185" s="1"/>
  <c r="CT202"/>
  <c r="CU202" s="1"/>
  <c r="CT191"/>
  <c r="CU191" s="1"/>
  <c r="CT186"/>
  <c r="CU186" s="1"/>
  <c r="CT149"/>
  <c r="CU149" s="1"/>
  <c r="CT139"/>
  <c r="CU139" s="1"/>
  <c r="CJ144"/>
  <c r="CK144" s="1"/>
  <c r="CJ127"/>
  <c r="CK127" s="1"/>
  <c r="CJ159"/>
  <c r="CK159" s="1"/>
  <c r="CJ138"/>
  <c r="CK138" s="1"/>
  <c r="CJ171"/>
  <c r="CK171" s="1"/>
  <c r="CJ135"/>
  <c r="CK135" s="1"/>
  <c r="CJ193"/>
  <c r="CK193" s="1"/>
  <c r="CJ183"/>
  <c r="CK183" s="1"/>
  <c r="CJ142"/>
  <c r="CK142" s="1"/>
  <c r="CJ188"/>
  <c r="CK188" s="1"/>
  <c r="CJ123"/>
  <c r="CK123" s="1"/>
  <c r="CJ136"/>
  <c r="CK136" s="1"/>
  <c r="CJ120"/>
  <c r="CK120" s="1"/>
  <c r="CJ115"/>
  <c r="CK115" s="1"/>
  <c r="CJ205"/>
  <c r="CK205" s="1"/>
  <c r="CJ163"/>
  <c r="CK163" s="1"/>
  <c r="CJ184"/>
  <c r="CK184" s="1"/>
  <c r="CJ198"/>
  <c r="CK198" s="1"/>
  <c r="CJ145"/>
  <c r="CK145" s="1"/>
  <c r="CJ150"/>
  <c r="CK150" s="1"/>
  <c r="CJ129"/>
  <c r="CK129" s="1"/>
  <c r="CJ133"/>
  <c r="CK133" s="1"/>
  <c r="CJ143"/>
  <c r="CK143" s="1"/>
  <c r="CJ201"/>
  <c r="CK201" s="1"/>
  <c r="CJ113"/>
  <c r="CK113" s="1"/>
  <c r="CJ153"/>
  <c r="CK153" s="1"/>
  <c r="CJ141"/>
  <c r="CK141" s="1"/>
  <c r="CJ155"/>
  <c r="CK155" s="1"/>
  <c r="CJ152"/>
  <c r="CK152" s="1"/>
  <c r="CJ206"/>
  <c r="CK206" s="1"/>
  <c r="CJ151"/>
  <c r="CK151" s="1"/>
  <c r="CJ126"/>
  <c r="CK126" s="1"/>
  <c r="CJ199"/>
  <c r="CK199" s="1"/>
  <c r="CJ154"/>
  <c r="CK154" s="1"/>
  <c r="CJ178"/>
  <c r="CK178" s="1"/>
  <c r="CJ132"/>
  <c r="CK132" s="1"/>
  <c r="CJ170"/>
  <c r="CK170" s="1"/>
  <c r="CJ203"/>
  <c r="CK203" s="1"/>
  <c r="CJ125"/>
  <c r="CK125" s="1"/>
  <c r="CJ187"/>
  <c r="CK187" s="1"/>
  <c r="CJ110"/>
  <c r="CJ166"/>
  <c r="CK166" s="1"/>
  <c r="CJ167"/>
  <c r="CK167" s="1"/>
  <c r="CJ172"/>
  <c r="CK172" s="1"/>
  <c r="CJ116"/>
  <c r="CK116" s="1"/>
  <c r="CJ158"/>
  <c r="CK158" s="1"/>
  <c r="CJ204"/>
  <c r="CK204" s="1"/>
  <c r="CJ189"/>
  <c r="CK189" s="1"/>
  <c r="CJ191"/>
  <c r="CK191" s="1"/>
  <c r="CJ139"/>
  <c r="CK139" s="1"/>
  <c r="CJ179"/>
  <c r="CK179" s="1"/>
  <c r="CJ121"/>
  <c r="CK121" s="1"/>
  <c r="CJ124"/>
  <c r="CK124" s="1"/>
  <c r="CJ157"/>
  <c r="CK157" s="1"/>
  <c r="CJ185"/>
  <c r="CK185" s="1"/>
  <c r="CJ112"/>
  <c r="CJ192"/>
  <c r="CK192" s="1"/>
  <c r="CJ147"/>
  <c r="CK147" s="1"/>
  <c r="CJ134"/>
  <c r="CK134" s="1"/>
  <c r="CJ117"/>
  <c r="CK117" s="1"/>
  <c r="CJ195"/>
  <c r="CK195" s="1"/>
  <c r="CJ164"/>
  <c r="CK164" s="1"/>
  <c r="CJ175"/>
  <c r="CK175" s="1"/>
  <c r="CJ197"/>
  <c r="CK197" s="1"/>
  <c r="CJ148"/>
  <c r="CK148" s="1"/>
  <c r="CJ190"/>
  <c r="CK190" s="1"/>
  <c r="CJ119"/>
  <c r="CK119" s="1"/>
  <c r="CJ180"/>
  <c r="CK180" s="1"/>
  <c r="CJ161"/>
  <c r="CK161" s="1"/>
  <c r="CJ162"/>
  <c r="CK162" s="1"/>
  <c r="CJ149"/>
  <c r="CK149" s="1"/>
  <c r="CJ165"/>
  <c r="CK165" s="1"/>
  <c r="CJ118"/>
  <c r="CK118" s="1"/>
  <c r="CJ122"/>
  <c r="CK122" s="1"/>
  <c r="CJ194"/>
  <c r="CK194" s="1"/>
  <c r="CJ186"/>
  <c r="CK186" s="1"/>
  <c r="CJ146"/>
  <c r="CK146" s="1"/>
  <c r="CJ160"/>
  <c r="CK160" s="1"/>
  <c r="CJ137"/>
  <c r="CK137" s="1"/>
  <c r="CJ130"/>
  <c r="CK130" s="1"/>
  <c r="CJ111"/>
  <c r="CJ176"/>
  <c r="CK176" s="1"/>
  <c r="CJ168"/>
  <c r="CK168" s="1"/>
  <c r="CJ169"/>
  <c r="CK169" s="1"/>
  <c r="CJ182"/>
  <c r="CK182" s="1"/>
  <c r="CJ200"/>
  <c r="CK200" s="1"/>
  <c r="CJ128"/>
  <c r="CK128" s="1"/>
  <c r="CJ140"/>
  <c r="CK140" s="1"/>
  <c r="CJ173"/>
  <c r="CK173" s="1"/>
  <c r="CJ114"/>
  <c r="CK114" s="1"/>
  <c r="CJ174"/>
  <c r="CK174" s="1"/>
  <c r="CJ131"/>
  <c r="CK131" s="1"/>
  <c r="CJ156"/>
  <c r="CK156" s="1"/>
  <c r="CJ109"/>
  <c r="CK109" s="1"/>
  <c r="CJ181"/>
  <c r="CK181" s="1"/>
  <c r="CJ196"/>
  <c r="CK196" s="1"/>
  <c r="CJ177"/>
  <c r="CK177" s="1"/>
  <c r="CJ202"/>
  <c r="CK202" s="1"/>
  <c r="CN127"/>
  <c r="CO127" s="1"/>
  <c r="CN144"/>
  <c r="CO144" s="1"/>
  <c r="CN138"/>
  <c r="CN152"/>
  <c r="CO152" s="1"/>
  <c r="CN203"/>
  <c r="CO203" s="1"/>
  <c r="CN133"/>
  <c r="CO133" s="1"/>
  <c r="CN113"/>
  <c r="CO113" s="1"/>
  <c r="CN145"/>
  <c r="CO145" s="1"/>
  <c r="CN204"/>
  <c r="CO204" s="1"/>
  <c r="CN116"/>
  <c r="CO116" s="1"/>
  <c r="CN192"/>
  <c r="CO192" s="1"/>
  <c r="CN200"/>
  <c r="CO200" s="1"/>
  <c r="CN190"/>
  <c r="CO190" s="1"/>
  <c r="CN155"/>
  <c r="CO155" s="1"/>
  <c r="CN170"/>
  <c r="CO170" s="1"/>
  <c r="CN188"/>
  <c r="CO188" s="1"/>
  <c r="CN141"/>
  <c r="CO141" s="1"/>
  <c r="CN134"/>
  <c r="CO134" s="1"/>
  <c r="CN176"/>
  <c r="CO176" s="1"/>
  <c r="CN171"/>
  <c r="CO171" s="1"/>
  <c r="CN126"/>
  <c r="CO126" s="1"/>
  <c r="CN122"/>
  <c r="CO122" s="1"/>
  <c r="CN198"/>
  <c r="CO198" s="1"/>
  <c r="CN143"/>
  <c r="CO143" s="1"/>
  <c r="CN109"/>
  <c r="CO109" s="1"/>
  <c r="CN193"/>
  <c r="CO193" s="1"/>
  <c r="CN201"/>
  <c r="CO201" s="1"/>
  <c r="CN153"/>
  <c r="CO153" s="1"/>
  <c r="CN132"/>
  <c r="CO132" s="1"/>
  <c r="CN136"/>
  <c r="CN112"/>
  <c r="CO112" s="1"/>
  <c r="CN120"/>
  <c r="CO120" s="1"/>
  <c r="CN185"/>
  <c r="CO185" s="1"/>
  <c r="CN172"/>
  <c r="CO172" s="1"/>
  <c r="CN163"/>
  <c r="CO163" s="1"/>
  <c r="CN147"/>
  <c r="CO147" s="1"/>
  <c r="CN158"/>
  <c r="CO158" s="1"/>
  <c r="CN129"/>
  <c r="CO129" s="1"/>
  <c r="CN111"/>
  <c r="CO111" s="1"/>
  <c r="CN149"/>
  <c r="CO149" s="1"/>
  <c r="CN179"/>
  <c r="CO179" s="1"/>
  <c r="CN174"/>
  <c r="CO174" s="1"/>
  <c r="CN205"/>
  <c r="CO205" s="1"/>
  <c r="CN115"/>
  <c r="CO115" s="1"/>
  <c r="CN199"/>
  <c r="CO199" s="1"/>
  <c r="CN189"/>
  <c r="CO189" s="1"/>
  <c r="CN135"/>
  <c r="CO135" s="1"/>
  <c r="CN110"/>
  <c r="CO110" s="1"/>
  <c r="CN183"/>
  <c r="CO183" s="1"/>
  <c r="CN167"/>
  <c r="CO167" s="1"/>
  <c r="CN151"/>
  <c r="CO151" s="1"/>
  <c r="CN123"/>
  <c r="CO123" s="1"/>
  <c r="CN150"/>
  <c r="CO150" s="1"/>
  <c r="CN184"/>
  <c r="CO184" s="1"/>
  <c r="CN125"/>
  <c r="CO125" s="1"/>
  <c r="CN206"/>
  <c r="CO206" s="1"/>
  <c r="CN187"/>
  <c r="CO187" s="1"/>
  <c r="CN159"/>
  <c r="CO159" s="1"/>
  <c r="CN166"/>
  <c r="CO166" s="1"/>
  <c r="CN142"/>
  <c r="CO142" s="1"/>
  <c r="CN194"/>
  <c r="CO194" s="1"/>
  <c r="CN156"/>
  <c r="CO156" s="1"/>
  <c r="CN173"/>
  <c r="CO173" s="1"/>
  <c r="CN114"/>
  <c r="CO114" s="1"/>
  <c r="CN180"/>
  <c r="CO180" s="1"/>
  <c r="CN162"/>
  <c r="CO162" s="1"/>
  <c r="CN164"/>
  <c r="CO164" s="1"/>
  <c r="CN124"/>
  <c r="CO124" s="1"/>
  <c r="CN148"/>
  <c r="CO148" s="1"/>
  <c r="CN140"/>
  <c r="CO140" s="1"/>
  <c r="CN130"/>
  <c r="CO130" s="1"/>
  <c r="CN118"/>
  <c r="CO118" s="1"/>
  <c r="CN191"/>
  <c r="CO191" s="1"/>
  <c r="CN119"/>
  <c r="CO119" s="1"/>
  <c r="CN160"/>
  <c r="CO160" s="1"/>
  <c r="CN175"/>
  <c r="CO175" s="1"/>
  <c r="CN182"/>
  <c r="CO182" s="1"/>
  <c r="CN154"/>
  <c r="CO154" s="1"/>
  <c r="CN177"/>
  <c r="CO177" s="1"/>
  <c r="CN139"/>
  <c r="CO139" s="1"/>
  <c r="CN128"/>
  <c r="CO128" s="1"/>
  <c r="CN178"/>
  <c r="CO178" s="1"/>
  <c r="CN117"/>
  <c r="CO117" s="1"/>
  <c r="CN195"/>
  <c r="CO195" s="1"/>
  <c r="CN157"/>
  <c r="CO157" s="1"/>
  <c r="CN202"/>
  <c r="CO202" s="1"/>
  <c r="CN196"/>
  <c r="CO196" s="1"/>
  <c r="CN169"/>
  <c r="CO169" s="1"/>
  <c r="CN181"/>
  <c r="CO181" s="1"/>
  <c r="CN186"/>
  <c r="CO186" s="1"/>
  <c r="CN165"/>
  <c r="CO165" s="1"/>
  <c r="CN146"/>
  <c r="CO146" s="1"/>
  <c r="CN197"/>
  <c r="CO197" s="1"/>
  <c r="CN131"/>
  <c r="CO131" s="1"/>
  <c r="CN137"/>
  <c r="CN168"/>
  <c r="CO168" s="1"/>
  <c r="CN161"/>
  <c r="CO161" s="1"/>
  <c r="CN121"/>
  <c r="CO121" s="1"/>
  <c r="CR163"/>
  <c r="CS163" s="1"/>
  <c r="CR142"/>
  <c r="CS142" s="1"/>
  <c r="CR155"/>
  <c r="CS155" s="1"/>
  <c r="CR152"/>
  <c r="CS152" s="1"/>
  <c r="CR133"/>
  <c r="CS133" s="1"/>
  <c r="CR111"/>
  <c r="CR120"/>
  <c r="CS120" s="1"/>
  <c r="CR204"/>
  <c r="CS204" s="1"/>
  <c r="CR154"/>
  <c r="CS154" s="1"/>
  <c r="CR136"/>
  <c r="CS136" s="1"/>
  <c r="CR112"/>
  <c r="CR159"/>
  <c r="CS159" s="1"/>
  <c r="CR192"/>
  <c r="CS192" s="1"/>
  <c r="CR135"/>
  <c r="CS135" s="1"/>
  <c r="CR129"/>
  <c r="CS129" s="1"/>
  <c r="CR125"/>
  <c r="CS125" s="1"/>
  <c r="CR118"/>
  <c r="CS118" s="1"/>
  <c r="CR174"/>
  <c r="CS174" s="1"/>
  <c r="CR153"/>
  <c r="CS153" s="1"/>
  <c r="CR191"/>
  <c r="CS191" s="1"/>
  <c r="CR146"/>
  <c r="CS146" s="1"/>
  <c r="CR131"/>
  <c r="CS131" s="1"/>
  <c r="CR134"/>
  <c r="CS134" s="1"/>
  <c r="CR138"/>
  <c r="CS138" s="1"/>
  <c r="CR123"/>
  <c r="CS123" s="1"/>
  <c r="CR116"/>
  <c r="CS116" s="1"/>
  <c r="CR162"/>
  <c r="CS162" s="1"/>
  <c r="CR144"/>
  <c r="CS144" s="1"/>
  <c r="CR183"/>
  <c r="CS183" s="1"/>
  <c r="CR205"/>
  <c r="CS205" s="1"/>
  <c r="CR141"/>
  <c r="CS141" s="1"/>
  <c r="CR171"/>
  <c r="CS171" s="1"/>
  <c r="CR126"/>
  <c r="CS126" s="1"/>
  <c r="CR200"/>
  <c r="CS200" s="1"/>
  <c r="CR156"/>
  <c r="CS156" s="1"/>
  <c r="CR167"/>
  <c r="CS167" s="1"/>
  <c r="CR188"/>
  <c r="CS188" s="1"/>
  <c r="CR203"/>
  <c r="CS203" s="1"/>
  <c r="CR110"/>
  <c r="CR158"/>
  <c r="CS158" s="1"/>
  <c r="CR147"/>
  <c r="CS147" s="1"/>
  <c r="CR113"/>
  <c r="CS113" s="1"/>
  <c r="CR166"/>
  <c r="CS166" s="1"/>
  <c r="CR150"/>
  <c r="CS150" s="1"/>
  <c r="CR179"/>
  <c r="CS179" s="1"/>
  <c r="CR198"/>
  <c r="CS198" s="1"/>
  <c r="CR127"/>
  <c r="CS127" s="1"/>
  <c r="CR145"/>
  <c r="CS145" s="1"/>
  <c r="CR199"/>
  <c r="CS199" s="1"/>
  <c r="CR170"/>
  <c r="CS170" s="1"/>
  <c r="CR115"/>
  <c r="CS115" s="1"/>
  <c r="CR143"/>
  <c r="CS143" s="1"/>
  <c r="CR206"/>
  <c r="CS206" s="1"/>
  <c r="CR190"/>
  <c r="CS190" s="1"/>
  <c r="CR193"/>
  <c r="CS193" s="1"/>
  <c r="CR139"/>
  <c r="CS139" s="1"/>
  <c r="CR177"/>
  <c r="CS177" s="1"/>
  <c r="CR132"/>
  <c r="CS132" s="1"/>
  <c r="CR187"/>
  <c r="CS187" s="1"/>
  <c r="CR169"/>
  <c r="CS169" s="1"/>
  <c r="CR137"/>
  <c r="CS137" s="1"/>
  <c r="CR189"/>
  <c r="CS189" s="1"/>
  <c r="CR164"/>
  <c r="CS164" s="1"/>
  <c r="CR201"/>
  <c r="CS201" s="1"/>
  <c r="CR151"/>
  <c r="CS151" s="1"/>
  <c r="CR185"/>
  <c r="CS185" s="1"/>
  <c r="CR128"/>
  <c r="CS128" s="1"/>
  <c r="CR140"/>
  <c r="CS140" s="1"/>
  <c r="CR194"/>
  <c r="CS194" s="1"/>
  <c r="CR119"/>
  <c r="CS119" s="1"/>
  <c r="CR130"/>
  <c r="CS130" s="1"/>
  <c r="CR172"/>
  <c r="CS172" s="1"/>
  <c r="CR175"/>
  <c r="CS175" s="1"/>
  <c r="CR117"/>
  <c r="CS117" s="1"/>
  <c r="CR180"/>
  <c r="CS180" s="1"/>
  <c r="CR197"/>
  <c r="CS197" s="1"/>
  <c r="CR124"/>
  <c r="CS124" s="1"/>
  <c r="CR121"/>
  <c r="CS121" s="1"/>
  <c r="CR173"/>
  <c r="CS173" s="1"/>
  <c r="CR195"/>
  <c r="CS195" s="1"/>
  <c r="CR202"/>
  <c r="CS202" s="1"/>
  <c r="CR161"/>
  <c r="CS161" s="1"/>
  <c r="CR181"/>
  <c r="CS181" s="1"/>
  <c r="CR186"/>
  <c r="CS186" s="1"/>
  <c r="CR148"/>
  <c r="CS148" s="1"/>
  <c r="CR114"/>
  <c r="CS114" s="1"/>
  <c r="CR157"/>
  <c r="CS157" s="1"/>
  <c r="CR109"/>
  <c r="CS109" s="1"/>
  <c r="CR149"/>
  <c r="CS149" s="1"/>
  <c r="CR184"/>
  <c r="CS184" s="1"/>
  <c r="CR178"/>
  <c r="CS178" s="1"/>
  <c r="CR122"/>
  <c r="CS122" s="1"/>
  <c r="CR176"/>
  <c r="CS176" s="1"/>
  <c r="CR168"/>
  <c r="CS168" s="1"/>
  <c r="CR165"/>
  <c r="CS165" s="1"/>
  <c r="CR182"/>
  <c r="CS182" s="1"/>
  <c r="CR196"/>
  <c r="CS196" s="1"/>
  <c r="CR160"/>
  <c r="CS160" s="1"/>
  <c r="AG36" i="1"/>
  <c r="AF32"/>
  <c r="L38"/>
  <c r="M44"/>
  <c r="AB36"/>
  <c r="Q36"/>
  <c r="CG125"/>
  <c r="CG126"/>
  <c r="CQ123"/>
  <c r="CQ126"/>
  <c r="CE136"/>
  <c r="CS111"/>
  <c r="CG123"/>
  <c r="CU119"/>
  <c r="AG44" s="1"/>
  <c r="CE138"/>
  <c r="CI119"/>
  <c r="L32" s="1"/>
  <c r="CK112"/>
  <c r="CO137"/>
  <c r="CO138"/>
  <c r="CQ125"/>
  <c r="CQ130"/>
  <c r="CK110"/>
  <c r="P42" s="1"/>
  <c r="CK111"/>
  <c r="CO136"/>
  <c r="T42" s="1"/>
  <c r="CG130"/>
  <c r="CU120"/>
  <c r="CQ124"/>
  <c r="CE137"/>
  <c r="D38" s="1"/>
  <c r="CI120"/>
  <c r="L44" s="1"/>
  <c r="CS110"/>
  <c r="CS112"/>
  <c r="X36" i="5" l="1"/>
  <c r="Y34"/>
  <c r="Y32"/>
  <c r="Y40"/>
  <c r="P34"/>
  <c r="Q34"/>
  <c r="Q38"/>
  <c r="D32" i="1"/>
  <c r="CS110" i="5"/>
  <c r="CG125"/>
  <c r="CQ123"/>
  <c r="Y36" s="1"/>
  <c r="U42" i="1"/>
  <c r="L34"/>
  <c r="CO136" i="5"/>
  <c r="CU119"/>
  <c r="AF38" s="1"/>
  <c r="CG123"/>
  <c r="CE137"/>
  <c r="CQ124"/>
  <c r="CQ126"/>
  <c r="CI120"/>
  <c r="U38"/>
  <c r="U36"/>
  <c r="T36"/>
  <c r="U42"/>
  <c r="T34"/>
  <c r="T40"/>
  <c r="AB36"/>
  <c r="AC36"/>
  <c r="E36" i="1"/>
  <c r="CS112" i="5"/>
  <c r="CK111"/>
  <c r="CU120"/>
  <c r="H32" i="1"/>
  <c r="X40"/>
  <c r="D36"/>
  <c r="P36"/>
  <c r="M32"/>
  <c r="CO137" i="5"/>
  <c r="U44" s="1"/>
  <c r="CO138"/>
  <c r="CE138"/>
  <c r="CQ130"/>
  <c r="H34"/>
  <c r="I34"/>
  <c r="H32"/>
  <c r="I32"/>
  <c r="T44" i="1"/>
  <c r="CK110" i="5"/>
  <c r="Q44" s="1"/>
  <c r="CG130"/>
  <c r="CG126"/>
  <c r="H40" s="1"/>
  <c r="CQ125"/>
  <c r="L36" i="1"/>
  <c r="D44"/>
  <c r="M34"/>
  <c r="AC34"/>
  <c r="AB44"/>
  <c r="Q42"/>
  <c r="T32"/>
  <c r="AF36"/>
  <c r="D40"/>
  <c r="E40"/>
  <c r="AC36"/>
  <c r="M38"/>
  <c r="M40"/>
  <c r="CS111" i="5"/>
  <c r="AC42" s="1"/>
  <c r="CK112"/>
  <c r="CE136"/>
  <c r="E42" s="1"/>
  <c r="CI119"/>
  <c r="M34" s="1"/>
  <c r="X32" i="1"/>
  <c r="I44"/>
  <c r="U44"/>
  <c r="U40"/>
  <c r="U38"/>
  <c r="X38"/>
  <c r="Q34"/>
  <c r="I38"/>
  <c r="T38"/>
  <c r="AB42"/>
  <c r="L42"/>
  <c r="M36"/>
  <c r="AF38"/>
  <c r="AG32"/>
  <c r="AF42"/>
  <c r="AF34"/>
  <c r="I42"/>
  <c r="H36"/>
  <c r="H40"/>
  <c r="X36"/>
  <c r="Y42"/>
  <c r="P34"/>
  <c r="Q44"/>
  <c r="P40"/>
  <c r="Q40"/>
  <c r="AB34"/>
  <c r="AB38"/>
  <c r="I36"/>
  <c r="H44"/>
  <c r="I32"/>
  <c r="T36"/>
  <c r="D42"/>
  <c r="E38"/>
  <c r="Y34"/>
  <c r="Y38"/>
  <c r="P32"/>
  <c r="P44"/>
  <c r="P38"/>
  <c r="AC40"/>
  <c r="AB40"/>
  <c r="AC44"/>
  <c r="AG38"/>
  <c r="AG42"/>
  <c r="AG34"/>
  <c r="H38"/>
  <c r="I40"/>
  <c r="H42"/>
  <c r="U32"/>
  <c r="T34"/>
  <c r="U34"/>
  <c r="E42"/>
  <c r="E32"/>
  <c r="D34"/>
  <c r="Y32"/>
  <c r="X44"/>
  <c r="X34"/>
  <c r="X42"/>
  <c r="AC38"/>
  <c r="U36"/>
  <c r="T40"/>
  <c r="E34"/>
  <c r="E44"/>
  <c r="Y44"/>
  <c r="Y36"/>
  <c r="Y40"/>
  <c r="Q32"/>
  <c r="Q38"/>
  <c r="AC32"/>
  <c r="AB32"/>
  <c r="AC42"/>
  <c r="L40"/>
  <c r="M42"/>
  <c r="AF44"/>
  <c r="AG40"/>
  <c r="AF40"/>
  <c r="H34"/>
  <c r="I34"/>
  <c r="D36" i="5" l="1"/>
  <c r="I40"/>
  <c r="AF36"/>
  <c r="E40"/>
  <c r="D44"/>
  <c r="D38"/>
  <c r="H42"/>
  <c r="I42"/>
  <c r="AC44"/>
  <c r="AC40"/>
  <c r="U34"/>
  <c r="U32"/>
  <c r="M44"/>
  <c r="M36"/>
  <c r="L38"/>
  <c r="M42"/>
  <c r="AF40"/>
  <c r="AG40"/>
  <c r="AG38"/>
  <c r="AF34"/>
  <c r="Q40"/>
  <c r="Q36"/>
  <c r="P40"/>
  <c r="X32"/>
  <c r="Y42"/>
  <c r="X34"/>
  <c r="Y38"/>
  <c r="E32"/>
  <c r="I38"/>
  <c r="AB34"/>
  <c r="AB44"/>
  <c r="L42"/>
  <c r="M32"/>
  <c r="AF44"/>
  <c r="AG34"/>
  <c r="AF42"/>
  <c r="D42"/>
  <c r="D34"/>
  <c r="D32"/>
  <c r="E34"/>
  <c r="H38"/>
  <c r="H44"/>
  <c r="I44"/>
  <c r="I36"/>
  <c r="AB38"/>
  <c r="AB42"/>
  <c r="T42"/>
  <c r="U40"/>
  <c r="T44"/>
  <c r="L44"/>
  <c r="L34"/>
  <c r="L40"/>
  <c r="AG44"/>
  <c r="AF32"/>
  <c r="AG42"/>
  <c r="P44"/>
  <c r="Q42"/>
  <c r="Q32"/>
  <c r="P38"/>
  <c r="Y44"/>
  <c r="X42"/>
  <c r="X44"/>
  <c r="E38"/>
  <c r="AC32"/>
  <c r="AB32"/>
  <c r="L32"/>
  <c r="M40"/>
  <c r="D40"/>
  <c r="E36"/>
  <c r="E44"/>
  <c r="H36"/>
  <c r="AC38"/>
  <c r="AC34"/>
  <c r="AB40"/>
  <c r="T38"/>
  <c r="T32"/>
  <c r="L36"/>
  <c r="M38"/>
  <c r="AG36"/>
  <c r="AG32"/>
  <c r="P32"/>
  <c r="P36"/>
  <c r="P42"/>
  <c r="X38"/>
  <c r="X40"/>
</calcChain>
</file>

<file path=xl/comments1.xml><?xml version="1.0" encoding="utf-8"?>
<comments xmlns="http://schemas.openxmlformats.org/spreadsheetml/2006/main">
  <authors>
    <author>Edmund C. DeCaria</author>
  </authors>
  <commentList>
    <comment ref="EE106" authorId="0">
      <text>
        <r>
          <rPr>
            <b/>
            <sz val="9"/>
            <color indexed="81"/>
            <rFont val="Tahoma"/>
            <family val="2"/>
          </rPr>
          <t xml:space="preserve">Corner Case:
</t>
        </r>
        <r>
          <rPr>
            <sz val="9"/>
            <color indexed="81"/>
            <rFont val="Tahoma"/>
            <family val="2"/>
          </rPr>
          <t>If Food channel sales are not null for YA, but WM NeighMkts is null for YA, channel will still report full value even though WM NeighMkts should be backed out. Similarly, if MASS/SUPCEN channel sales are not null for YA, but Walmart Mass/SC is null for YA, channel will still report full value even though Walmart Mass/SC should be backed out.</t>
        </r>
      </text>
    </comment>
    <comment ref="EF106" authorId="0">
      <text>
        <r>
          <rPr>
            <b/>
            <sz val="9"/>
            <color indexed="81"/>
            <rFont val="Tahoma"/>
            <family val="2"/>
          </rPr>
          <t xml:space="preserve">Corner Case:
</t>
        </r>
        <r>
          <rPr>
            <sz val="9"/>
            <color indexed="81"/>
            <rFont val="Tahoma"/>
            <family val="2"/>
          </rPr>
          <t>If Food channel sales are not null for YA, but WM NeighMkts is null for YA, channel will still report full value even though WM NeighMkts should be backed out. Similarly, if MASS/SUPCEN channel sales are not null for YA, but Walmart Mass/SC is null for YA, channel will still report full value even though Walmart Mass/SC should be backed out.</t>
        </r>
      </text>
    </comment>
  </commentList>
</comments>
</file>

<file path=xl/comments2.xml><?xml version="1.0" encoding="utf-8"?>
<comments xmlns="http://schemas.openxmlformats.org/spreadsheetml/2006/main">
  <authors>
    <author>Edmund C. DeCaria</author>
  </authors>
  <commentList>
    <comment ref="AA1" authorId="0">
      <text>
        <r>
          <rPr>
            <sz val="8"/>
            <color indexed="81"/>
            <rFont val="Tahoma"/>
            <family val="2"/>
          </rPr>
          <t>Select to show magnitude of buyers/dollars converted/leaked</t>
        </r>
      </text>
    </comment>
    <comment ref="AA2" authorId="0">
      <text>
        <r>
          <rPr>
            <sz val="8"/>
            <color indexed="81"/>
            <rFont val="Tahoma"/>
            <family val="2"/>
          </rPr>
          <t>Select to show improvement or decline vs. year ago period</t>
        </r>
      </text>
    </comment>
    <comment ref="C6" authorId="0">
      <text>
        <r>
          <rPr>
            <sz val="8"/>
            <color indexed="81"/>
            <rFont val="Tahoma"/>
            <family val="2"/>
          </rPr>
          <t>List of parameters used in this leakage analysis.</t>
        </r>
      </text>
    </comment>
    <comment ref="V6" authorId="0">
      <text>
        <r>
          <rPr>
            <sz val="8"/>
            <color indexed="81"/>
            <rFont val="Tahoma"/>
            <family val="2"/>
          </rPr>
          <t>How many households (in the selected segment or demographic) are in the market?</t>
        </r>
      </text>
    </comment>
    <comment ref="P9" authorId="0">
      <text>
        <r>
          <rPr>
            <sz val="8"/>
            <color indexed="81"/>
            <rFont val="Tahoma"/>
            <family val="2"/>
          </rPr>
          <t>Of all of the households in the market, how many are shopping at this retailer?</t>
        </r>
      </text>
    </comment>
    <comment ref="AB9" authorId="0">
      <text>
        <r>
          <rPr>
            <sz val="8"/>
            <color indexed="81"/>
            <rFont val="Tahoma"/>
            <family val="2"/>
          </rPr>
          <t>Of all of the households in the market, how many do not shop at this retailer?</t>
        </r>
      </text>
    </comment>
    <comment ref="J12" authorId="0">
      <text>
        <r>
          <rPr>
            <sz val="8"/>
            <color indexed="81"/>
            <rFont val="Tahoma"/>
            <family val="2"/>
          </rPr>
          <t>Of the households shopping at this retailer, how many are buying this product ANYWHERE?</t>
        </r>
      </text>
    </comment>
    <comment ref="V12" authorId="0">
      <text>
        <r>
          <rPr>
            <sz val="8"/>
            <color indexed="81"/>
            <rFont val="Tahoma"/>
            <family val="2"/>
          </rPr>
          <t>Of the households shopping at this retailer, how many are NOT buying this product at all?</t>
        </r>
      </text>
    </comment>
    <comment ref="H16" authorId="0">
      <text>
        <r>
          <rPr>
            <sz val="8"/>
            <color indexed="81"/>
            <rFont val="Tahoma"/>
            <family val="2"/>
          </rPr>
          <t>Of the households shopping at this retailer who buy the product somewhere, how many buy the product AT THIS RETAILER?</t>
        </r>
      </text>
    </comment>
    <comment ref="P16" authorId="0">
      <text>
        <r>
          <rPr>
            <sz val="8"/>
            <color indexed="81"/>
            <rFont val="Tahoma"/>
            <family val="2"/>
          </rPr>
          <t>Of the households shopping at this retailer who buy the product somewhere, how many buy the product exclusively elsewhere?</t>
        </r>
      </text>
    </comment>
    <comment ref="E24" authorId="0">
      <text>
        <r>
          <rPr>
            <sz val="8"/>
            <color indexed="81"/>
            <rFont val="Tahoma"/>
            <family val="2"/>
          </rPr>
          <t>What % of converted buyer product dollars are captured by this retailer?</t>
        </r>
      </text>
    </comment>
    <comment ref="L24" authorId="0">
      <text>
        <r>
          <rPr>
            <sz val="8"/>
            <color indexed="81"/>
            <rFont val="Tahoma"/>
            <family val="2"/>
          </rPr>
          <t>What % of converted buyer product dollars are leaked elsewhere?</t>
        </r>
      </text>
    </comment>
    <comment ref="V24" authorId="0">
      <text>
        <r>
          <rPr>
            <sz val="8"/>
            <color indexed="81"/>
            <rFont val="Tahoma"/>
            <family val="2"/>
          </rPr>
          <t>How much do the retailer's unconverted buyers spend on the product outside of the retailer's stores?</t>
        </r>
      </text>
    </comment>
    <comment ref="C29" authorId="0">
      <text>
        <r>
          <rPr>
            <sz val="8"/>
            <color indexed="81"/>
            <rFont val="Tahoma"/>
            <family val="2"/>
          </rPr>
          <t>Among converted buyers, what % of product spend is being leaked by channel?  Up to four channels will be shown in descending order of leakage %. The retailer's own dollars captured is backed out of its parent channel. The sum of the four displayed channels should approach the total "Leaked Elsewhere" % shown in the red box above. This plus the retailer's own dollars captured will total approximately 100%. See Notes tab for more details.</t>
        </r>
      </text>
    </comment>
    <comment ref="AI29" authorId="0">
      <text>
        <r>
          <rPr>
            <sz val="8"/>
            <color indexed="81"/>
            <rFont val="Tahoma"/>
            <family val="2"/>
          </rPr>
          <t>Among unconverted buyers, what % of product spend is being leaked by channel?  Up to four channels will be shown in descending order of leakage %. The sum of the four displayed channels should approach 100%</t>
        </r>
      </text>
    </comment>
    <comment ref="C32" authorId="0">
      <text>
        <r>
          <rPr>
            <sz val="8"/>
            <color indexed="81"/>
            <rFont val="Tahoma"/>
            <family val="2"/>
          </rPr>
          <t>Among converted buyers, what % of product spend is being leaked by individual retailer within each channel?  Up to seven retailers within each channel will be shown in descending order of leakage %. The sum of the displayed retailers should approach the total channel leakage percentage, but in some cases (e.g., Total U.S. Food) the sum of individual retailers will be far short of the channel total if the list of retailers included in the competitive set is not comprehensive.</t>
        </r>
      </text>
    </comment>
    <comment ref="S32" authorId="0">
      <text>
        <r>
          <rPr>
            <sz val="8"/>
            <color indexed="81"/>
            <rFont val="Tahoma"/>
            <family val="2"/>
          </rPr>
          <t>Among unconverted buyers, what % of product spend is being leaked by individual retailer within each channel?  Up to seven retailers within each channel will be shown in descending order of leakage %. The sum of the displayed retailers should approach the total channel leakage percentage, but in some cases (e.g., Total U.S. Food) the sum of individual retailers will be far short of the channel total if the list of retailers included in the competitive set is not comprehensive.</t>
        </r>
      </text>
    </comment>
  </commentList>
</comments>
</file>

<file path=xl/sharedStrings.xml><?xml version="1.0" encoding="utf-8"?>
<sst xmlns="http://schemas.openxmlformats.org/spreadsheetml/2006/main" count="1641" uniqueCount="402">
  <si>
    <t>Leakage Tree Analysis</t>
  </si>
  <si>
    <t>CONVERTED BUYERS</t>
  </si>
  <si>
    <t>UNCONVERTED BUYERS</t>
  </si>
  <si>
    <t>Outlet</t>
  </si>
  <si>
    <t>Retailer</t>
  </si>
  <si>
    <t>Set_CB_OutletRank</t>
  </si>
  <si>
    <t>Set_UCB_OutletRank</t>
  </si>
  <si>
    <t>CB_OutletRank</t>
  </si>
  <si>
    <t>UCB_OutletRank</t>
  </si>
  <si>
    <t>Outlet 1</t>
  </si>
  <si>
    <t>Outlet 2</t>
  </si>
  <si>
    <t>Outlet 3</t>
  </si>
  <si>
    <t>Outlet 4</t>
  </si>
  <si>
    <t>Converted Buyers 1</t>
  </si>
  <si>
    <t>Retailer Rank 1</t>
  </si>
  <si>
    <t>Converted Buyers 2</t>
  </si>
  <si>
    <t>Retailer Rank 2</t>
  </si>
  <si>
    <t>Converted Buyers 3</t>
  </si>
  <si>
    <t>Retailer Rank 3</t>
  </si>
  <si>
    <t>Converted Buyers 4</t>
  </si>
  <si>
    <t>Retailer Rank 4</t>
  </si>
  <si>
    <t>Unconverted Buyers 1</t>
  </si>
  <si>
    <t>Unconverted Buyers 2</t>
  </si>
  <si>
    <t>Unconverted Buyers 3</t>
  </si>
  <si>
    <t>Unconverted Buyers 4</t>
  </si>
  <si>
    <t xml:space="preserve"> Include Actual HHs and Dollar Values?</t>
  </si>
  <si>
    <t>Add "x" to box</t>
  </si>
  <si>
    <t>DISPLAY OPTIONS:</t>
  </si>
  <si>
    <t>NOTE: This template works only with the "No Limit Leakage" workspace in SIA.  Shopper and combo groups are NOT required (and should not be used) for this leakage tree.</t>
  </si>
  <si>
    <t xml:space="preserve"> Include Change vs YA?</t>
  </si>
  <si>
    <t>This template works only with the "No Limit Leakage" workspace in SIA.  Shopper and combo groups are NOT required (and should not be used) for this leakage tree.</t>
  </si>
  <si>
    <t>WM_Flag</t>
  </si>
  <si>
    <t>Product Dollars (G2 Unconverted Buyers)</t>
  </si>
  <si>
    <t>Leakage Dollars Captured - Converted Buyers</t>
  </si>
  <si>
    <t>Current</t>
  </si>
  <si>
    <t>Change vs YA</t>
  </si>
  <si>
    <t>Channel</t>
  </si>
  <si>
    <t>CB</t>
  </si>
  <si>
    <t>UCB</t>
  </si>
  <si>
    <t>Calculations for Leakage Tree</t>
  </si>
  <si>
    <t xml:space="preserve"> </t>
  </si>
  <si>
    <t>Raw Data for Leakage Tree Begins in Cell CX100:</t>
  </si>
  <si>
    <t>Scroll Down for Leakage Tree Raw Data and Calculations</t>
  </si>
  <si>
    <t>Scroll Across for Leakage Tree Raw Data and Calculations</t>
  </si>
  <si>
    <t>Geography</t>
  </si>
  <si>
    <t>CVS DEEP SOUTH-RMA</t>
  </si>
  <si>
    <t>CVS DS BASE-RMA</t>
  </si>
  <si>
    <t>CVS DS FLORIDA-RMA</t>
  </si>
  <si>
    <t>CVS DS PANHANDLE-RMA</t>
  </si>
  <si>
    <t>CVS MICHIGAN-RMA</t>
  </si>
  <si>
    <t>CVS MIDSOUTH-RMA</t>
  </si>
  <si>
    <t>CVS MW ACQ-RMA</t>
  </si>
  <si>
    <t>CVS MW CHICAGO-RMA</t>
  </si>
  <si>
    <t>CVS MW CORE-RMA</t>
  </si>
  <si>
    <t>CVS NE BASE-RMA</t>
  </si>
  <si>
    <t>CVS NE WESTCHESTR-RMA</t>
  </si>
  <si>
    <t>CVS NORTHEAST-RMA</t>
  </si>
  <si>
    <t>CVS SOUTHWEST-RMA</t>
  </si>
  <si>
    <t>CVS SW AZ/NV/NM-RMA</t>
  </si>
  <si>
    <t>CVS SW OK/TX-RMA</t>
  </si>
  <si>
    <t>CVS+ALB CORP TOTAL-RMA</t>
  </si>
  <si>
    <t>CVS+ALB MIDWEST-RMA</t>
  </si>
  <si>
    <t>CVS+ALB SOUTHWEST-RMA</t>
  </si>
  <si>
    <t>CVS+ALB WEST-RMA</t>
  </si>
  <si>
    <t>CVS+ALB+LNG WO HI-RMA</t>
  </si>
  <si>
    <t>CVS+LONG WEST-RMA</t>
  </si>
  <si>
    <t>DUANE READE-RMA</t>
  </si>
  <si>
    <t>LONGS-CORPORATE-RMA</t>
  </si>
  <si>
    <t>LONGS-NORTHERN CA-RMA</t>
  </si>
  <si>
    <t>LONGS-SOUTHERN CA-RMA</t>
  </si>
  <si>
    <t>RITE AID CORP-RMA</t>
  </si>
  <si>
    <t>RITE AID NORTHEAST-RMA</t>
  </si>
  <si>
    <t>RITE AID SOUTH-RMA</t>
  </si>
  <si>
    <t>RITE AID WEST-RMA</t>
  </si>
  <si>
    <t>WALGREENS-CALIFORNIA-RMA</t>
  </si>
  <si>
    <t>WALGREENS-CORP W/O PR-RMA</t>
  </si>
  <si>
    <t>WALGREENS-CORPORATE-RMA</t>
  </si>
  <si>
    <t>WALGREENS-GREAT LAKES-RMA</t>
  </si>
  <si>
    <t>WALGREENS-MID SOUTH-RMA</t>
  </si>
  <si>
    <t>WALGREENS-NORTHEAST-RMA</t>
  </si>
  <si>
    <t>WALGREENS-PLAINS-RMA</t>
  </si>
  <si>
    <t>WALGREENS-SOUTH CENTRAL-RMA</t>
  </si>
  <si>
    <t>WALGREENS-SOUTHEAST-RMA</t>
  </si>
  <si>
    <t>WALGREENS-WEST-RMA</t>
  </si>
  <si>
    <t>A&amp;P BANNER-RMA</t>
  </si>
  <si>
    <t>A&amp;P CORP W/PATHMRK-RMA</t>
  </si>
  <si>
    <t>A&amp;P CORPORATE-RMA</t>
  </si>
  <si>
    <t>A&amp;P NY METRO-RMA</t>
  </si>
  <si>
    <t>A&amp;P SP FRESH SOUTH-RMA</t>
  </si>
  <si>
    <t>ABS LLC ARIZONA-RMA</t>
  </si>
  <si>
    <t>ABS LLC CORPORATE-RMA</t>
  </si>
  <si>
    <t>ABS LLC DALLAS-RMA</t>
  </si>
  <si>
    <t>ABS LLC FLORIDA-RMA</t>
  </si>
  <si>
    <t>ABS LLC ROCKY MTN-RMA</t>
  </si>
  <si>
    <t>ABS LLC S FLORIDA-RMA</t>
  </si>
  <si>
    <t>ABS LLC SOUTHWEST-RMA</t>
  </si>
  <si>
    <t>ABS LLC TEXAS-RMA</t>
  </si>
  <si>
    <t>AH GIANT PA WEST-RMA</t>
  </si>
  <si>
    <t>AHOLD CORPORATE-RMA</t>
  </si>
  <si>
    <t>AHOLD S&amp;S/G MD TOTAL-RMA</t>
  </si>
  <si>
    <t>AP WALDBAUMS-RMA</t>
  </si>
  <si>
    <t>BALL'S PRICE CHOPPER-RMA</t>
  </si>
  <si>
    <t>BASHAS CORP W/AJ-RMA</t>
  </si>
  <si>
    <t>BASHAS-CORPORATE-RMA</t>
  </si>
  <si>
    <t>BASHAS-RMA</t>
  </si>
  <si>
    <t>BI-LO CENTRAL-RMA</t>
  </si>
  <si>
    <t>BI-LO CORP-RMA</t>
  </si>
  <si>
    <t>BI-LO EASTERN-RMA</t>
  </si>
  <si>
    <t>BI-LO FOOTHILLS-RMA</t>
  </si>
  <si>
    <t>BIG Y-RMA</t>
  </si>
  <si>
    <t>BROOKSHIRE CORP-RMA</t>
  </si>
  <si>
    <t>BROOKSHIRE GROC-RMA</t>
  </si>
  <si>
    <t>DEMOULAS-RMA</t>
  </si>
  <si>
    <t>DH DELHAIZE CORP-RMA</t>
  </si>
  <si>
    <t>DH FDLION ATLANTC-RMA</t>
  </si>
  <si>
    <t>DH FDLION NEAST-RMA</t>
  </si>
  <si>
    <t>DH FDLION SEAST-RMA</t>
  </si>
  <si>
    <t>DH FDLION SWEST-RMA</t>
  </si>
  <si>
    <t>DH FOOD LION CORP-RMA</t>
  </si>
  <si>
    <t>DH FOOD LION TTL-RMA</t>
  </si>
  <si>
    <t>DH HANNAFORD CORP-RMA</t>
  </si>
  <si>
    <t>DH HANNAFORD CTRL-RMA</t>
  </si>
  <si>
    <t>DH HANNAFORD EAST-RMA</t>
  </si>
  <si>
    <t>DH HANNAFORD NYVT-RMA</t>
  </si>
  <si>
    <t>DH SWEETBAY-RMA</t>
  </si>
  <si>
    <t>DIERBERGS MARKETS-RMA</t>
  </si>
  <si>
    <t>FIESTA-RMA</t>
  </si>
  <si>
    <t>FOUR B CORPORATE-RMA</t>
  </si>
  <si>
    <t>GE GIANT EAGLE-ALL OTHER-RMA</t>
  </si>
  <si>
    <t>GE GIANT EAGLE-CLEVELAND-RMA</t>
  </si>
  <si>
    <t>GE GIANT EAGLE-CORP W/O AO-RMA</t>
  </si>
  <si>
    <t>GE GIANT EAGLE-CORPORATE-RMA</t>
  </si>
  <si>
    <t>GE GIANT EAGLE-PITTSBURGH-RMA</t>
  </si>
  <si>
    <t>GIANT CARLISLE PA - EAST-RMA</t>
  </si>
  <si>
    <t>GIANT CARLISLE PA-RMA</t>
  </si>
  <si>
    <t>GIANT LANDOVER MD-RMA</t>
  </si>
  <si>
    <t>GIANT REGION 5-RMA</t>
  </si>
  <si>
    <t>GIANT REGION 6-RMA</t>
  </si>
  <si>
    <t>GIANT REGION 7-RMA</t>
  </si>
  <si>
    <t>HAC INC-RMA</t>
  </si>
  <si>
    <t>HARRIS TEETER CNTL-RMA</t>
  </si>
  <si>
    <t>HARRIS TEETER CORP-RMA</t>
  </si>
  <si>
    <t>HARRIS TEETR NO-RMA</t>
  </si>
  <si>
    <t>HOMELAND-RMA</t>
  </si>
  <si>
    <t>HY-VEE CORPORATE-RMA</t>
  </si>
  <si>
    <t>INGLES CLASSIC-RMA</t>
  </si>
  <si>
    <t>INGLES CORPORATE-RMA</t>
  </si>
  <si>
    <t>K-VA-T FOODS-RMA</t>
  </si>
  <si>
    <t>KR ATLANTA-RMA</t>
  </si>
  <si>
    <t>KR BANNER TOTAL-RMA</t>
  </si>
  <si>
    <t>KR CENTRAL-RMA</t>
  </si>
  <si>
    <t>KR CINCINNATI-RMA</t>
  </si>
  <si>
    <t>KR COLUMBUS-RMA</t>
  </si>
  <si>
    <t>KR DALLAS-RMA</t>
  </si>
  <si>
    <t>KR DELTA-RMA</t>
  </si>
  <si>
    <t>KR DILLON-RMA</t>
  </si>
  <si>
    <t>KR DILLONS CORP-RMA</t>
  </si>
  <si>
    <t>KR F4L CORP-RMA</t>
  </si>
  <si>
    <t>KR FM PORT/VANC-RMA</t>
  </si>
  <si>
    <t>KR FM WA/ID-RMA</t>
  </si>
  <si>
    <t>KR FOOD 4 LESS MW-RMA</t>
  </si>
  <si>
    <t>KR FOOD 4 LESS S-RMA</t>
  </si>
  <si>
    <t>KR FRED M CORP W/O AK-RMA</t>
  </si>
  <si>
    <t>KR FRED M CORP-RMA</t>
  </si>
  <si>
    <t>KR FRED M PUGET SOUND-RMA</t>
  </si>
  <si>
    <t>KR FRY'S-RMA</t>
  </si>
  <si>
    <t>KR GREAT LAKES-RMA</t>
  </si>
  <si>
    <t>KR HOUSTON-RMA</t>
  </si>
  <si>
    <t>KR KING SOOPERS-RMA</t>
  </si>
  <si>
    <t>KR KING SPR/CITY M-RMA</t>
  </si>
  <si>
    <t>KR KROGER CORP TOTAL-RMA</t>
  </si>
  <si>
    <t>KR MICHIGAN-RMA</t>
  </si>
  <si>
    <t>KR MID-ATLANTIC-RMA</t>
  </si>
  <si>
    <t>KR MID-SOUTH-RMA</t>
  </si>
  <si>
    <t>KR QFC CORP-RMA</t>
  </si>
  <si>
    <t>KR QFC SEATTLE-RMA</t>
  </si>
  <si>
    <t>KR RALPHS CORP-RMA</t>
  </si>
  <si>
    <t>KR RALPHS-RMA</t>
  </si>
  <si>
    <t>KR SMITH'S CORP-RMA</t>
  </si>
  <si>
    <t>KR SMITH'S IM-RMA</t>
  </si>
  <si>
    <t>KR SMITHS LV-RMA</t>
  </si>
  <si>
    <t>KR SOUTHWEST-RMA</t>
  </si>
  <si>
    <t>LOWES FOODS-RMA</t>
  </si>
  <si>
    <t>MARSH CORP-RMA</t>
  </si>
  <si>
    <t>PATHMARK CORP-RMA</t>
  </si>
  <si>
    <t>PATHMARK NY-RMA</t>
  </si>
  <si>
    <t>PATHMARK PHILLY-RMA</t>
  </si>
  <si>
    <t>PRICE CHOPPER CORP-RMA</t>
  </si>
  <si>
    <t>PT PENN TRAFFIC -NY-RMA</t>
  </si>
  <si>
    <t>PT PENN TRAFFIC-CORP-RMA</t>
  </si>
  <si>
    <t>PUBLIX ATL GA/SC-RMA</t>
  </si>
  <si>
    <t>PUBLIX CORPORATE-RMA</t>
  </si>
  <si>
    <t>PUBLIX JCKSNVLLE-RMA</t>
  </si>
  <si>
    <t>PUBLIX LAKELAND-RMA</t>
  </si>
  <si>
    <t>PUBLIX MIAMI-RMA</t>
  </si>
  <si>
    <t>RALEYS CORP-RMA</t>
  </si>
  <si>
    <t>RALEYS R+B SAC-RMA</t>
  </si>
  <si>
    <t>RALEYS R+B TTL-RMA</t>
  </si>
  <si>
    <t>ROUNDY'S RAINBOW-RMA</t>
  </si>
  <si>
    <t>SAFEWAY-CORP WO AKHI-RMA</t>
  </si>
  <si>
    <t>SAFEWAY-CORPORATE-RMA</t>
  </si>
  <si>
    <t>SAFEWAY-DENVER DIV-RMA</t>
  </si>
  <si>
    <t>SAFEWAY-DOMINICK'S DIV-RMA</t>
  </si>
  <si>
    <t>SAFEWAY-EASTERN DIV-RMA</t>
  </si>
  <si>
    <t>SAFEWAY-NOR WOHI DIV-RMA</t>
  </si>
  <si>
    <t>SAFEWAY-NORCAL DIV-RMA</t>
  </si>
  <si>
    <t>SAFEWAY-PHOENIX DIV-RMA</t>
  </si>
  <si>
    <t>SAFEWAY-PORTLAND DIV-RMA</t>
  </si>
  <si>
    <t>SAFEWAY-RAND/TOM DIV-RMA</t>
  </si>
  <si>
    <t>SAFEWAY-RANDALLS HOU-RMA</t>
  </si>
  <si>
    <t>SAFEWAY-SEA WOAK DIV-RMA</t>
  </si>
  <si>
    <t>SAFEWAY-SEATTLE DIV-RMA</t>
  </si>
  <si>
    <t>SAFEWAY-TOM THUMB-RMA</t>
  </si>
  <si>
    <t>SAFEWAY-VONS DIV-RMA</t>
  </si>
  <si>
    <t>SCHNUCKS-CORP-RMA</t>
  </si>
  <si>
    <t>SCHNUCKS-ST LOUIS-RMA</t>
  </si>
  <si>
    <t>SM SAVE MART-CORP TOTAL-RMA</t>
  </si>
  <si>
    <t>SM SAVE MART-CORP W/O FMAXX-RMA</t>
  </si>
  <si>
    <t>SM-FOOD MAXX N-RMA</t>
  </si>
  <si>
    <t>SM-FOOD MAXX TTL-RMA</t>
  </si>
  <si>
    <t>SM-LUCKY TTL-RMA</t>
  </si>
  <si>
    <t>SM-SAVE MART N-RMA</t>
  </si>
  <si>
    <t>SM-SAVE MART S-RMA</t>
  </si>
  <si>
    <t>SM-SAVE MART TTL-RMA</t>
  </si>
  <si>
    <t>SPARTAN-CORP-RMA</t>
  </si>
  <si>
    <t>SPARTAN-WEST-RMA</t>
  </si>
  <si>
    <t>STATER BROS-CORP-RMA</t>
  </si>
  <si>
    <t>STATER BROS-OC/SD-RMA</t>
  </si>
  <si>
    <t>STOP &amp; SHOP-CORP-RMA</t>
  </si>
  <si>
    <t>STOP &amp; SHOP-NE REG 1-RMA</t>
  </si>
  <si>
    <t>STOP &amp; SHOP-NE REG 2-RMA</t>
  </si>
  <si>
    <t>STOP &amp; SHOP-NY REG 3-RMA</t>
  </si>
  <si>
    <t>STOP &amp; SHOP-NY REG 4-RMA</t>
  </si>
  <si>
    <t>SV CUB MPLS/ST PL-RMA</t>
  </si>
  <si>
    <t>SV CUB-RMA</t>
  </si>
  <si>
    <t>SV RETAIL CORPORATE-RMA</t>
  </si>
  <si>
    <t>SV RETAIL EAST-RMA</t>
  </si>
  <si>
    <t>SV RETAIL MIDWEST-RMA</t>
  </si>
  <si>
    <t>SV RETAIL WEST-RMA</t>
  </si>
  <si>
    <t>SV SHOP N SAVE-RMA</t>
  </si>
  <si>
    <t>SV SHOPPERS FOOD-RMA</t>
  </si>
  <si>
    <t>SV SUPERVALU CORP TOTAL-RMA</t>
  </si>
  <si>
    <t>SV-ALB ACME DIV-RMA</t>
  </si>
  <si>
    <t>SV-ALB ACME PHILA-RMA</t>
  </si>
  <si>
    <t>SV-ALB CORPORATE-RMA</t>
  </si>
  <si>
    <t>SV-ALB IM DIV-RMA</t>
  </si>
  <si>
    <t>SV-ALB IMW DIV-RMA</t>
  </si>
  <si>
    <t>SV-ALB JEWEL CHCAGO-RMA</t>
  </si>
  <si>
    <t>SV-ALB JEWEL DIV-RMA</t>
  </si>
  <si>
    <t>SV-ALB NW DIV-RMA</t>
  </si>
  <si>
    <t>SV-ALB NW OREGON-RMA</t>
  </si>
  <si>
    <t>SV-ALB NW W WA-RMA</t>
  </si>
  <si>
    <t>SV-ALB SCA DIV-RMA</t>
  </si>
  <si>
    <t>SV-ALB SCA LA-RMA</t>
  </si>
  <si>
    <t>SV-ALB SCA SD-RMA</t>
  </si>
  <si>
    <t>SV-ALB SHAWS DIV-RMA</t>
  </si>
  <si>
    <t>SV-ALB SHAWS MARI-RMA</t>
  </si>
  <si>
    <t>SV-ALB SHAWS NEW-RMA</t>
  </si>
  <si>
    <t>SVT TOTAL-CORP-RMA</t>
  </si>
  <si>
    <t>SVT TOTAL-IL-RMA</t>
  </si>
  <si>
    <t>TOPS CORP-RMA</t>
  </si>
  <si>
    <t>TOPS NY BUFFALO-RMA</t>
  </si>
  <si>
    <t>TOPS NY ROCHESTER-RMA</t>
  </si>
  <si>
    <t>WAKE COMBO 3 4 5-RMA</t>
  </si>
  <si>
    <t>WAKEFERN ZONE 1-RMA</t>
  </si>
  <si>
    <t>WAKEFERN ZONE 2-RMA</t>
  </si>
  <si>
    <t>WAKEFERN-CORP-RMA</t>
  </si>
  <si>
    <t>WD JACKSONVILLE-RMA</t>
  </si>
  <si>
    <t>WD MIAMI-RMA</t>
  </si>
  <si>
    <t>WD NEW ORLEANS-RMA</t>
  </si>
  <si>
    <t>WD ORLANDO-RMA</t>
  </si>
  <si>
    <t>WD WINN DIXIE CORPORATE-RMA</t>
  </si>
  <si>
    <t>WEGMANS BUFF/ROCH-RMA</t>
  </si>
  <si>
    <t>WEGMANS BUFFALO-RMA</t>
  </si>
  <si>
    <t>WEGMANS CORP W/O NJ/PA/VA</t>
  </si>
  <si>
    <t>WEGMANS CORPORATE-RMA</t>
  </si>
  <si>
    <t>WEGMANS NJ/PA/VA-RMA</t>
  </si>
  <si>
    <t>WEGMANS ROCHESTER-RMA</t>
  </si>
  <si>
    <t>WEIS CORP-RMA</t>
  </si>
  <si>
    <t>KMART CORPORATE-CALIFORNIA-RMA</t>
  </si>
  <si>
    <t>KMART CORPORATE-GREAT LAKES-RMA</t>
  </si>
  <si>
    <t>KMART CORPORATE-MID-SOUTH-RMA</t>
  </si>
  <si>
    <t>KMART CORPORATE-NORTHEAST-RMA</t>
  </si>
  <si>
    <t>KMART CORPORATE-PLAINS-RMA</t>
  </si>
  <si>
    <t>KMART CORPORATE-SOUTH CENTRAL-RMA</t>
  </si>
  <si>
    <t>KMART CORPORATE-SOUTHEAST-RMA</t>
  </si>
  <si>
    <t>KMART CORPORATE-TOTAL US-RMA</t>
  </si>
  <si>
    <t>KMART CORPORATE-WEST-RMA</t>
  </si>
  <si>
    <t>KMART SUPCEN CORPORATE-RMA</t>
  </si>
  <si>
    <t>KMART SUPCEN-GREAT LAKES-RMA</t>
  </si>
  <si>
    <t>KMART SUPCEN-MID-SOUTH-RMA</t>
  </si>
  <si>
    <t>KMART SUPCEN-WEST-RMA</t>
  </si>
  <si>
    <t>KMART/BIG K CORPORATE-RMA</t>
  </si>
  <si>
    <t>KMART/BIG K-CALIFORNIA-RMA</t>
  </si>
  <si>
    <t>KMART/BIG K-GREAT LAKES-RMA</t>
  </si>
  <si>
    <t>KMART/BIG K-MID-SOUTH-RMA</t>
  </si>
  <si>
    <t>KMART/BIG K-NORTHEAST-RMA</t>
  </si>
  <si>
    <t>KMART/BIG K-PLAINS-RMA</t>
  </si>
  <si>
    <t>KMART/BIG K-SOUTH CENTRAL-RMA</t>
  </si>
  <si>
    <t>KMART/BIG K-SOUTHEAST-RMA</t>
  </si>
  <si>
    <t>KMART/BIG K-WEST-RMA</t>
  </si>
  <si>
    <t>SHOPKO-CORPORATE-RMA</t>
  </si>
  <si>
    <t>TARGET CORP W/AKHI-RMA</t>
  </si>
  <si>
    <t>TARGET MASS CORP-RMA</t>
  </si>
  <si>
    <t>TARGET MASS+SUPCEN CORP-RMA</t>
  </si>
  <si>
    <t>TARGET SUPCEN CORP-RMA</t>
  </si>
  <si>
    <t>Outlet Parent</t>
  </si>
  <si>
    <t>DRUG</t>
  </si>
  <si>
    <t>FOOD</t>
  </si>
  <si>
    <t>MASS/SUPCEN</t>
  </si>
  <si>
    <t>Outlet Checklist</t>
  </si>
  <si>
    <t>CLUB</t>
  </si>
  <si>
    <t>CONV-GAS</t>
  </si>
  <si>
    <t>DOLLAR</t>
  </si>
  <si>
    <t>HW-HOME-CTR</t>
  </si>
  <si>
    <t>PET</t>
  </si>
  <si>
    <t>SPECIALTY STORES</t>
  </si>
  <si>
    <t>TOY</t>
  </si>
  <si>
    <t>Formula Logic:</t>
  </si>
  <si>
    <t>Users may receive one or more pop-up messages immediately upon opening this file.  Please enable automatic linking and/or macros as prompted upon opening this file.</t>
  </si>
  <si>
    <t>Non-Standard Geography</t>
  </si>
  <si>
    <r>
      <t xml:space="preserve">BUYER CONVERSION
</t>
    </r>
    <r>
      <rPr>
        <i/>
        <sz val="14"/>
        <rFont val="Arial"/>
        <family val="2"/>
      </rPr>
      <t>Households</t>
    </r>
  </si>
  <si>
    <r>
      <t xml:space="preserve">LEAKAGE
</t>
    </r>
    <r>
      <rPr>
        <i/>
        <sz val="14"/>
        <rFont val="Arial"/>
        <family val="2"/>
      </rPr>
      <t>Dollars</t>
    </r>
  </si>
  <si>
    <t>For converted buyers (left side of tree), the % of dollars spent in the target retailer PLUS the % of dollars leaked to all other retailers should total to near 100%.  It will not total exactly 100% because there may be other dollars leaked to channels beyond those shown in the tree itself, which are not shown due to either space constraints or sample size for reporting those channels individually.  The sum of the leakage channels themselves will not add to 100% -- you must add in the target retailer's own dollars kept to calculate 100%.</t>
  </si>
  <si>
    <t>Is Mixed Channel Geog?</t>
  </si>
  <si>
    <t>Is RMA?</t>
  </si>
  <si>
    <t>IF1(this row is a real channel,THEN IF2,ELSE NULL)
IF2(CX101 refers to WM NeighMkt and CW107 SOP has first 10 digits "ALL OUTLET" to verify that), THEN channel LeakageDollars-ConvertedBuyers minus vlookup'd WM M/SC/NM retailer backout if the channel in the current row contains WM NeighMkt-related dollars, ELSE naturally occurring channel LeakageDollars-ConvertedBuyers[with forced RMA backout if necessary])</t>
  </si>
  <si>
    <t>ALL OUTLETS</t>
  </si>
  <si>
    <t>These six columns (EC:EH) are a necessary workaround for leakage trees that use the Walmart Mixed Channel Retailer or an RMA as the target geography (that selected in the Geography 2 dimension)</t>
  </si>
  <si>
    <t>Highlight the outlined area above (or select range name "LeakageTreePicture") and paste (as a Bitmap or Device Independent Bitmap) into PowerPoint.</t>
  </si>
  <si>
    <t>Annotated Leakage Tree Example</t>
  </si>
  <si>
    <t>Choose "Show All Comments" in Excel from "Review" menu</t>
  </si>
  <si>
    <t>CVS+LONG NOCAL-RMA</t>
  </si>
  <si>
    <t>CVS+LONG SOCAL-RMA</t>
  </si>
  <si>
    <t>WALGREENS-CORP W/ DUANE READE-RMA</t>
  </si>
  <si>
    <t>ABS LLC SOUTH DIV-RMA</t>
  </si>
  <si>
    <t>ABS LLC SW DIV-RMA</t>
  </si>
  <si>
    <t>AH GIANT PA TOTAL-RMA</t>
  </si>
  <si>
    <t>AH SNS NE REG 9-RMA</t>
  </si>
  <si>
    <t>AH SNS NE-RMA</t>
  </si>
  <si>
    <t>AH SNS NY REG 8-RMA</t>
  </si>
  <si>
    <t>AH SNS NY-RMA</t>
  </si>
  <si>
    <t>HT MECKLENBERG-RMA</t>
  </si>
  <si>
    <t>KR COORDINATED-RMA</t>
  </si>
  <si>
    <t>KR FM A/O-OR-RMA</t>
  </si>
  <si>
    <t>KR PEYTON-RMA</t>
  </si>
  <si>
    <t>MARSH MARKETPLACE-RMA</t>
  </si>
  <si>
    <t>PRICE CHOP NY XSO-RMA</t>
  </si>
  <si>
    <t>RA-NY METRO DIV-RMA</t>
  </si>
  <si>
    <t>SPARTAN-FAM FARE-RMA</t>
  </si>
  <si>
    <t>STATER BROS-IE-RMA</t>
  </si>
  <si>
    <t>SV TTL CENTRL CRP-RMA</t>
  </si>
  <si>
    <t>SV TTL DECNTR CRP-RMA</t>
  </si>
  <si>
    <t>TOPS CENTRAL-RMA</t>
  </si>
  <si>
    <t>TOPS TOTAL-RMA</t>
  </si>
  <si>
    <t>TOPS WESTERN-RMA</t>
  </si>
  <si>
    <t>WAKEFERN ZONE 3-RMA</t>
  </si>
  <si>
    <t>WD CENTRAL-RMA</t>
  </si>
  <si>
    <t>WD SOUTH-RMA</t>
  </si>
  <si>
    <t>WD WEST-RMA</t>
  </si>
  <si>
    <t>TARGET ATLANTA-RMA</t>
  </si>
  <si>
    <t>TARGET BALTIMORE-RMA</t>
  </si>
  <si>
    <t>TARGET BIRMINGHAM-RMA</t>
  </si>
  <si>
    <t>TARGET BOSTON-RMA</t>
  </si>
  <si>
    <t>TARGET BUFFALO-RMA</t>
  </si>
  <si>
    <t>TARGET CHARLOTTE-RMA</t>
  </si>
  <si>
    <t>TARGET CHICAGO-RMA</t>
  </si>
  <si>
    <t>TARGET CINCINNATI-RMA</t>
  </si>
  <si>
    <t>TARGET CLEVELAND-RMA</t>
  </si>
  <si>
    <t>TARGET DALLAS-RMA</t>
  </si>
  <si>
    <t>TARGET DENVER-RMA</t>
  </si>
  <si>
    <t>TARGET DETROIT-RMA</t>
  </si>
  <si>
    <t>TARGET GRD RAPIDS-RMA</t>
  </si>
  <si>
    <t>TARGET HARTFORD-RMA</t>
  </si>
  <si>
    <t>TARGET HOUSTON-RMA</t>
  </si>
  <si>
    <t>TARGET INDIANAPLS-RMA</t>
  </si>
  <si>
    <t>TARGET KANSAS CTY-RMA</t>
  </si>
  <si>
    <t>TARGET LOS ANGELS-RMA</t>
  </si>
  <si>
    <t>TARGET MIAMI-RMA</t>
  </si>
  <si>
    <t>TARGET MILWAUKEE-RMA</t>
  </si>
  <si>
    <t>TARGET MINNEAPLS-RMA</t>
  </si>
  <si>
    <t>TARGET NEW ORLNS-RMA</t>
  </si>
  <si>
    <t>TARGET NEW YORK-RMA</t>
  </si>
  <si>
    <t>TARGET OKLHMA CTY-RMA</t>
  </si>
  <si>
    <t>TARGET ORLANDO-RMA</t>
  </si>
  <si>
    <t>TARGET PHILDLPHIA-RMA</t>
  </si>
  <si>
    <t>TARGET PHOENIX-RMA</t>
  </si>
  <si>
    <t>TARGET PITTSBURGH-RMA</t>
  </si>
  <si>
    <t>TARGET PORTLAND-RMA</t>
  </si>
  <si>
    <t>TARGET RALEIGH-RMA</t>
  </si>
  <si>
    <t>TARGET RICHMOND-RMA</t>
  </si>
  <si>
    <t>TARGET SACRAMENTO-RMA</t>
  </si>
  <si>
    <t>TARGET SALT LAKE-RMA</t>
  </si>
  <si>
    <t>TARGET SAN DIEGO-RMA</t>
  </si>
  <si>
    <t>TARGET SAN FRAN-RMA</t>
  </si>
  <si>
    <t>TARGET SEATTLE-RMA</t>
  </si>
  <si>
    <t>TARGET ST LOUIS-RMA</t>
  </si>
  <si>
    <t>TARGET TAMPA BAY-RMA</t>
  </si>
  <si>
    <t>TARGET WASH DC-RMA</t>
  </si>
  <si>
    <t>Notes for No Limit Leakage Picture Template v1.05</t>
  </si>
  <si>
    <t>As of v1.03, this template supports RMAs and the Walmart Mass+SC+NeighMkt geography as the analysis target.  Workaround for using RMAs is included in the online instructions.</t>
  </si>
  <si>
    <t>As of v1.05, the Buyer Conversion measure used in this leakage tree may be NBD-aligned (NBD must be turned on in the online report). However, all other leakage measures are not NBD-aligned.</t>
  </si>
</sst>
</file>

<file path=xl/styles.xml><?xml version="1.0" encoding="utf-8"?>
<styleSheet xmlns="http://schemas.openxmlformats.org/spreadsheetml/2006/main">
  <numFmts count="6">
    <numFmt numFmtId="164" formatCode="0.0%"/>
    <numFmt numFmtId="165" formatCode="0.0"/>
    <numFmt numFmtId="166" formatCode="#,##0.###"/>
    <numFmt numFmtId="167" formatCode="&quot;$&quot;#,##0"/>
    <numFmt numFmtId="168" formatCode="0.0000"/>
    <numFmt numFmtId="169" formatCode="0.000000"/>
  </numFmts>
  <fonts count="22">
    <font>
      <sz val="11"/>
      <color theme="1"/>
      <name val="Calibri"/>
      <family val="2"/>
      <scheme val="minor"/>
    </font>
    <font>
      <b/>
      <sz val="14"/>
      <name val="Arial"/>
      <family val="2"/>
    </font>
    <font>
      <b/>
      <sz val="10"/>
      <name val="Arial"/>
      <family val="2"/>
    </font>
    <font>
      <sz val="8"/>
      <name val="Arial"/>
      <family val="2"/>
    </font>
    <font>
      <b/>
      <sz val="16"/>
      <name val="Arial"/>
      <family val="2"/>
    </font>
    <font>
      <b/>
      <i/>
      <sz val="10"/>
      <color indexed="17"/>
      <name val="Arial"/>
      <family val="2"/>
    </font>
    <font>
      <b/>
      <sz val="8"/>
      <name val="Arial"/>
      <family val="2"/>
    </font>
    <font>
      <i/>
      <sz val="14"/>
      <name val="Arial"/>
      <family val="2"/>
    </font>
    <font>
      <sz val="8"/>
      <color indexed="81"/>
      <name val="Tahoma"/>
      <family val="2"/>
    </font>
    <font>
      <b/>
      <i/>
      <sz val="11"/>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b/>
      <sz val="8"/>
      <color rgb="FF00B050"/>
      <name val="Arial"/>
      <family val="2"/>
    </font>
    <font>
      <b/>
      <sz val="10"/>
      <color theme="0"/>
      <name val="Arial"/>
      <family val="2"/>
    </font>
    <font>
      <sz val="1"/>
      <color theme="0"/>
      <name val="Arial"/>
      <family val="2"/>
    </font>
    <font>
      <b/>
      <sz val="11"/>
      <color theme="0"/>
      <name val="Arial"/>
      <family val="2"/>
    </font>
    <font>
      <b/>
      <sz val="14"/>
      <color theme="1"/>
      <name val="Calibri"/>
      <family val="2"/>
      <scheme val="minor"/>
    </font>
    <font>
      <i/>
      <sz val="11"/>
      <color theme="1"/>
      <name val="Calibri"/>
      <family val="2"/>
      <scheme val="minor"/>
    </font>
    <font>
      <b/>
      <sz val="14"/>
      <color theme="0"/>
      <name val="Arial"/>
      <family val="2"/>
    </font>
    <font>
      <sz val="8"/>
      <color theme="0"/>
      <name val="Arial"/>
      <family val="2"/>
    </font>
  </fonts>
  <fills count="1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8"/>
        <bgColor indexed="64"/>
      </patternFill>
    </fill>
    <fill>
      <patternFill patternType="solid">
        <fgColor indexed="44"/>
        <bgColor indexed="64"/>
      </patternFill>
    </fill>
    <fill>
      <patternFill patternType="solid">
        <fgColor indexed="22"/>
        <bgColor indexed="64"/>
      </patternFill>
    </fill>
    <fill>
      <patternFill patternType="solid">
        <fgColor theme="1"/>
        <bgColor indexed="64"/>
      </patternFill>
    </fill>
    <fill>
      <patternFill patternType="solid">
        <fgColor rgb="FFC0000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diagonal/>
    </border>
    <border>
      <left/>
      <right style="thin">
        <color theme="0"/>
      </right>
      <top/>
      <bottom/>
      <diagonal/>
    </border>
  </borders>
  <cellStyleXfs count="2">
    <xf numFmtId="0" fontId="0" fillId="0" borderId="0"/>
    <xf numFmtId="9" fontId="12" fillId="0" borderId="0" applyFont="0" applyFill="0" applyBorder="0" applyAlignment="0" applyProtection="0"/>
  </cellStyleXfs>
  <cellXfs count="155">
    <xf numFmtId="0" fontId="0" fillId="0" borderId="0" xfId="0"/>
    <xf numFmtId="0" fontId="1" fillId="0" borderId="0" xfId="0" applyFont="1"/>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9" fontId="14" fillId="0" borderId="0" xfId="0" applyNumberFormat="1" applyFont="1" applyFill="1" applyBorder="1" applyAlignment="1">
      <alignment horizontal="center" wrapText="1"/>
    </xf>
    <xf numFmtId="0" fontId="0" fillId="2" borderId="0" xfId="0" applyFill="1" applyBorder="1"/>
    <xf numFmtId="0" fontId="0" fillId="2" borderId="8" xfId="0" applyFill="1" applyBorder="1"/>
    <xf numFmtId="0" fontId="0" fillId="2" borderId="0" xfId="0" applyFill="1"/>
    <xf numFmtId="164" fontId="2" fillId="2" borderId="0" xfId="1" applyNumberFormat="1" applyFont="1" applyFill="1" applyBorder="1" applyAlignment="1">
      <alignment horizontal="center"/>
    </xf>
    <xf numFmtId="164" fontId="2" fillId="0" borderId="0" xfId="1" applyNumberFormat="1" applyFont="1" applyFill="1" applyBorder="1" applyAlignment="1">
      <alignment horizontal="center"/>
    </xf>
    <xf numFmtId="0" fontId="0" fillId="2" borderId="0" xfId="0" applyFill="1" applyBorder="1" applyAlignment="1">
      <alignment horizontal="center" wrapText="1"/>
    </xf>
    <xf numFmtId="0" fontId="0" fillId="0" borderId="0" xfId="0" applyFill="1" applyBorder="1" applyAlignment="1">
      <alignment horizontal="center" wrapText="1"/>
    </xf>
    <xf numFmtId="0" fontId="0" fillId="0" borderId="0" xfId="0" applyFill="1" applyBorder="1"/>
    <xf numFmtId="0" fontId="0" fillId="0" borderId="4" xfId="0" applyFill="1" applyBorder="1"/>
    <xf numFmtId="0" fontId="3" fillId="2" borderId="0" xfId="0" applyFont="1" applyFill="1" applyBorder="1" applyAlignment="1">
      <alignment horizontal="center" vertical="top" wrapText="1"/>
    </xf>
    <xf numFmtId="0" fontId="0" fillId="0" borderId="5" xfId="0" applyFill="1" applyBorder="1"/>
    <xf numFmtId="0" fontId="0" fillId="0" borderId="0" xfId="0" applyFill="1"/>
    <xf numFmtId="0" fontId="0" fillId="0" borderId="6" xfId="0" applyFill="1" applyBorder="1"/>
    <xf numFmtId="0" fontId="0" fillId="0" borderId="6" xfId="0" applyFill="1" applyBorder="1" applyAlignment="1">
      <alignment horizontal="center" wrapText="1"/>
    </xf>
    <xf numFmtId="0" fontId="0" fillId="0" borderId="8" xfId="0" applyFill="1" applyBorder="1" applyAlignment="1">
      <alignment horizontal="center" wrapText="1"/>
    </xf>
    <xf numFmtId="0" fontId="0" fillId="0" borderId="11" xfId="0" applyFill="1" applyBorder="1"/>
    <xf numFmtId="0" fontId="0" fillId="0" borderId="8" xfId="0" applyFill="1" applyBorder="1"/>
    <xf numFmtId="0" fontId="0" fillId="0" borderId="9" xfId="0" applyFill="1" applyBorder="1" applyAlignment="1">
      <alignment horizontal="center" wrapText="1"/>
    </xf>
    <xf numFmtId="0" fontId="0" fillId="0" borderId="0" xfId="0" applyFill="1" applyBorder="1" applyAlignment="1">
      <alignment wrapText="1"/>
    </xf>
    <xf numFmtId="0" fontId="0" fillId="0" borderId="9" xfId="0" applyFill="1" applyBorder="1" applyAlignment="1">
      <alignment wrapText="1"/>
    </xf>
    <xf numFmtId="0" fontId="0" fillId="3" borderId="0" xfId="0" applyFill="1" applyBorder="1"/>
    <xf numFmtId="0" fontId="0" fillId="3" borderId="0" xfId="0" applyFill="1" applyBorder="1" applyAlignment="1">
      <alignment horizontal="center" wrapText="1"/>
    </xf>
    <xf numFmtId="0" fontId="0" fillId="3" borderId="0" xfId="0" applyFill="1" applyBorder="1" applyAlignment="1">
      <alignment wrapText="1"/>
    </xf>
    <xf numFmtId="0" fontId="0" fillId="3" borderId="0" xfId="0" applyFill="1"/>
    <xf numFmtId="164" fontId="2" fillId="3" borderId="0" xfId="1" applyNumberFormat="1" applyFont="1" applyFill="1" applyBorder="1" applyAlignment="1">
      <alignment horizontal="center"/>
    </xf>
    <xf numFmtId="0" fontId="3" fillId="3" borderId="0" xfId="0" applyFont="1" applyFill="1" applyBorder="1" applyAlignment="1">
      <alignment horizontal="center" vertical="top" wrapText="1"/>
    </xf>
    <xf numFmtId="0" fontId="3" fillId="0" borderId="0" xfId="0" applyFont="1" applyFill="1" applyBorder="1" applyAlignment="1">
      <alignment vertical="top" wrapText="1"/>
    </xf>
    <xf numFmtId="164" fontId="2" fillId="0" borderId="0" xfId="1" applyNumberFormat="1" applyFont="1" applyFill="1" applyAlignment="1">
      <alignment vertical="top" wrapText="1"/>
    </xf>
    <xf numFmtId="0" fontId="0" fillId="0" borderId="12" xfId="0" applyBorder="1"/>
    <xf numFmtId="0" fontId="0" fillId="0" borderId="13" xfId="0" applyBorder="1"/>
    <xf numFmtId="0" fontId="0" fillId="0" borderId="14" xfId="0" applyBorder="1"/>
    <xf numFmtId="0" fontId="0" fillId="0" borderId="15" xfId="0" applyBorder="1"/>
    <xf numFmtId="0" fontId="0" fillId="2" borderId="9" xfId="0" applyFill="1" applyBorder="1"/>
    <xf numFmtId="0" fontId="3" fillId="2" borderId="9" xfId="0" applyFont="1" applyFill="1" applyBorder="1" applyAlignment="1">
      <alignment horizontal="center" vertical="top" wrapText="1"/>
    </xf>
    <xf numFmtId="0" fontId="0" fillId="3" borderId="9" xfId="0" applyFill="1" applyBorder="1" applyAlignment="1">
      <alignment horizontal="center" wrapText="1"/>
    </xf>
    <xf numFmtId="0" fontId="0" fillId="3" borderId="9" xfId="0" applyFill="1" applyBorder="1"/>
    <xf numFmtId="0" fontId="3" fillId="3" borderId="9" xfId="0" applyFont="1" applyFill="1" applyBorder="1" applyAlignment="1">
      <alignment horizontal="center" vertical="top" wrapText="1"/>
    </xf>
    <xf numFmtId="0" fontId="0" fillId="3" borderId="9" xfId="0" applyFill="1" applyBorder="1" applyAlignment="1">
      <alignment wrapText="1"/>
    </xf>
    <xf numFmtId="164" fontId="6" fillId="0" borderId="0" xfId="0" applyNumberFormat="1" applyFont="1" applyFill="1" applyBorder="1" applyAlignment="1">
      <alignment horizontal="center" wrapText="1"/>
    </xf>
    <xf numFmtId="164" fontId="6" fillId="0" borderId="8" xfId="0" applyNumberFormat="1" applyFont="1" applyFill="1" applyBorder="1" applyAlignment="1">
      <alignment horizontal="center" wrapText="1"/>
    </xf>
    <xf numFmtId="0" fontId="0" fillId="0" borderId="6" xfId="0" applyBorder="1"/>
    <xf numFmtId="164" fontId="6" fillId="0" borderId="9" xfId="0" applyNumberFormat="1" applyFont="1" applyFill="1" applyBorder="1" applyAlignment="1">
      <alignment horizontal="center" wrapText="1"/>
    </xf>
    <xf numFmtId="164" fontId="6" fillId="0" borderId="10" xfId="0" applyNumberFormat="1" applyFont="1" applyFill="1" applyBorder="1" applyAlignment="1">
      <alignment horizontal="center" wrapText="1"/>
    </xf>
    <xf numFmtId="164" fontId="15" fillId="7" borderId="0" xfId="1" applyNumberFormat="1" applyFont="1" applyFill="1" applyBorder="1" applyAlignment="1">
      <alignment horizontal="center" vertical="top" wrapText="1"/>
    </xf>
    <xf numFmtId="164" fontId="2" fillId="0" borderId="0" xfId="1" applyNumberFormat="1" applyFont="1" applyFill="1" applyBorder="1" applyAlignment="1">
      <alignment vertical="top" wrapText="1"/>
    </xf>
    <xf numFmtId="0" fontId="0" fillId="0" borderId="9" xfId="0" applyFill="1" applyBorder="1"/>
    <xf numFmtId="164" fontId="16" fillId="0" borderId="11" xfId="0" applyNumberFormat="1" applyFont="1" applyFill="1" applyBorder="1" applyAlignment="1">
      <alignment horizontal="center" wrapText="1"/>
    </xf>
    <xf numFmtId="164" fontId="16" fillId="0" borderId="8" xfId="0" applyNumberFormat="1" applyFont="1" applyFill="1" applyBorder="1" applyAlignment="1">
      <alignment horizontal="center" wrapText="1"/>
    </xf>
    <xf numFmtId="0" fontId="17" fillId="8" borderId="20" xfId="0" applyFont="1" applyFill="1" applyBorder="1" applyAlignment="1">
      <alignment horizontal="center" vertical="center"/>
    </xf>
    <xf numFmtId="0" fontId="0" fillId="0" borderId="0" xfId="0" applyAlignment="1">
      <alignment wrapText="1"/>
    </xf>
    <xf numFmtId="0" fontId="18" fillId="0" borderId="0" xfId="0" applyFont="1"/>
    <xf numFmtId="0" fontId="0" fillId="9" borderId="0" xfId="0" applyFill="1"/>
    <xf numFmtId="0" fontId="0" fillId="9" borderId="0" xfId="0" applyFill="1" applyAlignment="1">
      <alignment wrapText="1"/>
    </xf>
    <xf numFmtId="0" fontId="13" fillId="9" borderId="0" xfId="0" applyFont="1" applyFill="1" applyAlignment="1">
      <alignment wrapText="1"/>
    </xf>
    <xf numFmtId="165" fontId="13" fillId="9" borderId="0" xfId="0" applyNumberFormat="1" applyFont="1" applyFill="1" applyAlignment="1">
      <alignment wrapText="1"/>
    </xf>
    <xf numFmtId="3" fontId="0" fillId="9" borderId="0" xfId="0" applyNumberFormat="1" applyFill="1"/>
    <xf numFmtId="166" fontId="0" fillId="9" borderId="0" xfId="0" applyNumberFormat="1" applyFill="1"/>
    <xf numFmtId="165" fontId="0" fillId="9" borderId="0" xfId="0" applyNumberFormat="1" applyFill="1"/>
    <xf numFmtId="167" fontId="0" fillId="9" borderId="0" xfId="0" applyNumberFormat="1" applyFill="1"/>
    <xf numFmtId="0" fontId="0" fillId="9" borderId="0" xfId="0" applyNumberFormat="1" applyFill="1"/>
    <xf numFmtId="169" fontId="0" fillId="9" borderId="0" xfId="0" applyNumberFormat="1" applyFill="1"/>
    <xf numFmtId="0" fontId="13" fillId="9" borderId="0" xfId="0" applyFont="1" applyFill="1"/>
    <xf numFmtId="165" fontId="6" fillId="0" borderId="0" xfId="0" applyNumberFormat="1" applyFont="1" applyFill="1" applyBorder="1" applyAlignment="1">
      <alignment horizontal="center" wrapText="1"/>
    </xf>
    <xf numFmtId="0" fontId="0" fillId="10" borderId="0" xfId="0" applyFont="1" applyFill="1"/>
    <xf numFmtId="167" fontId="19" fillId="9" borderId="0" xfId="0" applyNumberFormat="1" applyFont="1" applyFill="1" applyAlignment="1"/>
    <xf numFmtId="167" fontId="0" fillId="0" borderId="0" xfId="0" applyNumberFormat="1"/>
    <xf numFmtId="2" fontId="0" fillId="0" borderId="0" xfId="0" applyNumberFormat="1"/>
    <xf numFmtId="0" fontId="13" fillId="0" borderId="0" xfId="0" applyFont="1"/>
    <xf numFmtId="0" fontId="0" fillId="0" borderId="0" xfId="0"/>
    <xf numFmtId="0" fontId="0" fillId="0" borderId="0" xfId="0"/>
    <xf numFmtId="0" fontId="0" fillId="0" borderId="9" xfId="0" applyBorder="1"/>
    <xf numFmtId="0" fontId="0" fillId="0" borderId="6" xfId="0" applyBorder="1"/>
    <xf numFmtId="0" fontId="0" fillId="0" borderId="7" xfId="0" applyBorder="1"/>
    <xf numFmtId="165" fontId="0" fillId="10" borderId="0" xfId="0" applyNumberFormat="1" applyFont="1" applyFill="1"/>
    <xf numFmtId="168" fontId="0" fillId="9" borderId="0" xfId="0" applyNumberFormat="1" applyFill="1"/>
    <xf numFmtId="0" fontId="17" fillId="8" borderId="23" xfId="0" applyFont="1" applyFill="1" applyBorder="1" applyAlignment="1">
      <alignment horizontal="center" vertical="center"/>
    </xf>
    <xf numFmtId="0" fontId="13" fillId="9" borderId="0" xfId="0" applyFont="1" applyFill="1" applyAlignment="1">
      <alignment horizontal="center"/>
    </xf>
    <xf numFmtId="164" fontId="2" fillId="12" borderId="10" xfId="1" applyNumberFormat="1" applyFont="1" applyFill="1" applyBorder="1" applyAlignment="1">
      <alignment horizontal="center"/>
    </xf>
    <xf numFmtId="164" fontId="2" fillId="12" borderId="16" xfId="1" applyNumberFormat="1" applyFont="1" applyFill="1" applyBorder="1" applyAlignment="1">
      <alignment horizontal="center"/>
    </xf>
    <xf numFmtId="164" fontId="2" fillId="12" borderId="17" xfId="1" applyNumberFormat="1" applyFont="1" applyFill="1" applyBorder="1" applyAlignment="1">
      <alignment horizontal="center"/>
    </xf>
    <xf numFmtId="0" fontId="3" fillId="12" borderId="8" xfId="0" applyFont="1" applyFill="1" applyBorder="1" applyAlignment="1">
      <alignment horizontal="center" vertical="top" wrapText="1" shrinkToFit="1"/>
    </xf>
    <xf numFmtId="0" fontId="0" fillId="0" borderId="6" xfId="0" applyBorder="1"/>
    <xf numFmtId="0" fontId="0" fillId="0" borderId="7" xfId="0" applyBorder="1"/>
    <xf numFmtId="164" fontId="2" fillId="11" borderId="10" xfId="1" applyNumberFormat="1" applyFont="1" applyFill="1" applyBorder="1" applyAlignment="1">
      <alignment horizontal="center"/>
    </xf>
    <xf numFmtId="164" fontId="2" fillId="11" borderId="16" xfId="1" applyNumberFormat="1" applyFont="1" applyFill="1" applyBorder="1" applyAlignment="1">
      <alignment horizontal="center"/>
    </xf>
    <xf numFmtId="164" fontId="2" fillId="11" borderId="17" xfId="1" applyNumberFormat="1" applyFont="1" applyFill="1" applyBorder="1" applyAlignment="1">
      <alignment horizontal="center"/>
    </xf>
    <xf numFmtId="0" fontId="3" fillId="11" borderId="8" xfId="0" applyFont="1" applyFill="1" applyBorder="1" applyAlignment="1">
      <alignment horizontal="center" vertical="top" wrapText="1"/>
    </xf>
    <xf numFmtId="0" fontId="3" fillId="11" borderId="6" xfId="0" applyFont="1" applyFill="1" applyBorder="1" applyAlignment="1">
      <alignment horizontal="center" vertical="top" wrapText="1"/>
    </xf>
    <xf numFmtId="0" fontId="3" fillId="11" borderId="7" xfId="0" applyFont="1" applyFill="1" applyBorder="1" applyAlignment="1">
      <alignment horizontal="center" vertical="top" wrapText="1"/>
    </xf>
    <xf numFmtId="0" fontId="4" fillId="2" borderId="0" xfId="0" applyFont="1" applyFill="1" applyBorder="1" applyAlignment="1">
      <alignment horizontal="right" vertical="center" wrapText="1"/>
    </xf>
    <xf numFmtId="0" fontId="0" fillId="0" borderId="0" xfId="0"/>
    <xf numFmtId="0" fontId="3" fillId="12" borderId="8" xfId="0" applyFont="1" applyFill="1" applyBorder="1" applyAlignment="1">
      <alignment horizontal="center" vertical="top" wrapText="1"/>
    </xf>
    <xf numFmtId="0" fontId="3" fillId="12" borderId="6" xfId="0" applyFont="1" applyFill="1" applyBorder="1" applyAlignment="1">
      <alignment horizontal="center" vertical="top" wrapText="1"/>
    </xf>
    <xf numFmtId="0" fontId="3" fillId="12" borderId="7" xfId="0" applyFont="1" applyFill="1" applyBorder="1" applyAlignment="1">
      <alignment horizontal="center" vertical="top" wrapText="1"/>
    </xf>
    <xf numFmtId="0" fontId="5" fillId="0" borderId="0" xfId="0" applyFont="1" applyAlignment="1">
      <alignment horizontal="center"/>
    </xf>
    <xf numFmtId="0" fontId="3" fillId="0" borderId="0" xfId="0" applyFont="1" applyFill="1" applyBorder="1" applyAlignment="1">
      <alignment horizontal="center" vertical="top" wrapText="1"/>
    </xf>
    <xf numFmtId="164" fontId="2" fillId="6" borderId="10" xfId="1" applyNumberFormat="1" applyFont="1" applyFill="1" applyBorder="1" applyAlignment="1">
      <alignment horizontal="center"/>
    </xf>
    <xf numFmtId="164" fontId="2" fillId="6" borderId="16" xfId="1" applyNumberFormat="1" applyFont="1" applyFill="1" applyBorder="1" applyAlignment="1">
      <alignment horizontal="center"/>
    </xf>
    <xf numFmtId="164" fontId="2" fillId="6" borderId="17" xfId="1" applyNumberFormat="1" applyFont="1" applyFill="1" applyBorder="1" applyAlignment="1">
      <alignment horizontal="center"/>
    </xf>
    <xf numFmtId="0" fontId="3" fillId="5" borderId="8"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6" borderId="8"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6" borderId="7" xfId="0" applyFont="1" applyFill="1" applyBorder="1" applyAlignment="1">
      <alignment horizontal="center" vertical="top" wrapText="1"/>
    </xf>
    <xf numFmtId="164" fontId="2" fillId="5" borderId="10" xfId="1" applyNumberFormat="1" applyFont="1" applyFill="1" applyBorder="1" applyAlignment="1">
      <alignment horizontal="center"/>
    </xf>
    <xf numFmtId="164" fontId="2" fillId="5" borderId="16" xfId="1" applyNumberFormat="1" applyFont="1" applyFill="1" applyBorder="1" applyAlignment="1">
      <alignment horizontal="center"/>
    </xf>
    <xf numFmtId="164" fontId="2" fillId="5" borderId="17" xfId="1" applyNumberFormat="1" applyFont="1" applyFill="1" applyBorder="1" applyAlignment="1">
      <alignment horizontal="center"/>
    </xf>
    <xf numFmtId="0" fontId="2" fillId="5" borderId="11" xfId="0" applyFont="1" applyFill="1" applyBorder="1" applyAlignment="1">
      <alignment horizontal="center"/>
    </xf>
    <xf numFmtId="0" fontId="2" fillId="5" borderId="18" xfId="0" applyFont="1" applyFill="1" applyBorder="1" applyAlignment="1">
      <alignment horizontal="center"/>
    </xf>
    <xf numFmtId="0" fontId="2" fillId="5" borderId="19" xfId="0" applyFont="1" applyFill="1" applyBorder="1" applyAlignment="1">
      <alignment horizontal="center"/>
    </xf>
    <xf numFmtId="0" fontId="2" fillId="6" borderId="11" xfId="0" applyFont="1" applyFill="1" applyBorder="1" applyAlignment="1">
      <alignment horizontal="center" wrapText="1"/>
    </xf>
    <xf numFmtId="0" fontId="2" fillId="6" borderId="18" xfId="0" applyFont="1" applyFill="1" applyBorder="1" applyAlignment="1">
      <alignment horizontal="center" wrapText="1"/>
    </xf>
    <xf numFmtId="0" fontId="2" fillId="6" borderId="19" xfId="0" applyFont="1" applyFill="1" applyBorder="1" applyAlignment="1">
      <alignment horizontal="center" wrapText="1"/>
    </xf>
    <xf numFmtId="0" fontId="4" fillId="3" borderId="0" xfId="0" applyFont="1" applyFill="1" applyBorder="1" applyAlignment="1">
      <alignment horizontal="right" vertical="center" wrapText="1"/>
    </xf>
    <xf numFmtId="0" fontId="0" fillId="0" borderId="9" xfId="0" applyBorder="1"/>
    <xf numFmtId="0" fontId="20" fillId="8" borderId="21" xfId="0" applyFont="1" applyFill="1" applyBorder="1" applyAlignment="1">
      <alignment horizontal="center"/>
    </xf>
    <xf numFmtId="0" fontId="20" fillId="8" borderId="22" xfId="0" applyFont="1" applyFill="1" applyBorder="1" applyAlignment="1">
      <alignment horizontal="center"/>
    </xf>
    <xf numFmtId="0" fontId="20" fillId="8" borderId="23" xfId="0" applyFont="1" applyFill="1" applyBorder="1" applyAlignment="1">
      <alignment horizontal="center"/>
    </xf>
    <xf numFmtId="0" fontId="17" fillId="8" borderId="29" xfId="0" applyFont="1" applyFill="1" applyBorder="1" applyAlignment="1">
      <alignment horizontal="center"/>
    </xf>
    <xf numFmtId="0" fontId="17" fillId="8" borderId="0" xfId="0" applyFont="1" applyFill="1" applyBorder="1" applyAlignment="1">
      <alignment horizontal="center"/>
    </xf>
    <xf numFmtId="0" fontId="17" fillId="8" borderId="30" xfId="0" applyFont="1" applyFill="1" applyBorder="1" applyAlignment="1">
      <alignment horizontal="center"/>
    </xf>
    <xf numFmtId="0" fontId="17" fillId="8" borderId="27" xfId="0" applyFont="1" applyFill="1" applyBorder="1" applyAlignment="1">
      <alignment horizontal="left" vertical="center"/>
    </xf>
    <xf numFmtId="0" fontId="17" fillId="8" borderId="28" xfId="0" applyFont="1" applyFill="1" applyBorder="1" applyAlignment="1">
      <alignment horizontal="left" vertical="center"/>
    </xf>
    <xf numFmtId="0" fontId="17" fillId="8" borderId="20" xfId="0" applyFont="1" applyFill="1" applyBorder="1" applyAlignment="1">
      <alignment horizontal="left" vertical="center"/>
    </xf>
    <xf numFmtId="0" fontId="17" fillId="8" borderId="21" xfId="0" applyFont="1" applyFill="1" applyBorder="1" applyAlignment="1">
      <alignment horizontal="left" vertical="center"/>
    </xf>
    <xf numFmtId="0" fontId="17" fillId="8" borderId="22" xfId="0" applyFont="1" applyFill="1" applyBorder="1" applyAlignment="1">
      <alignment horizontal="left" vertical="center"/>
    </xf>
    <xf numFmtId="0" fontId="17" fillId="8" borderId="23" xfId="0" applyFont="1" applyFill="1" applyBorder="1" applyAlignment="1">
      <alignment horizontal="left" vertical="center"/>
    </xf>
    <xf numFmtId="9" fontId="2" fillId="12" borderId="10" xfId="1" applyNumberFormat="1" applyFont="1" applyFill="1" applyBorder="1" applyAlignment="1">
      <alignment horizontal="center"/>
    </xf>
    <xf numFmtId="9" fontId="2" fillId="12" borderId="16" xfId="1" applyNumberFormat="1" applyFont="1" applyFill="1" applyBorder="1" applyAlignment="1">
      <alignment horizontal="center"/>
    </xf>
    <xf numFmtId="9" fontId="2" fillId="12" borderId="17" xfId="1" applyNumberFormat="1" applyFont="1" applyFill="1" applyBorder="1" applyAlignment="1">
      <alignment horizontal="center"/>
    </xf>
    <xf numFmtId="3" fontId="15" fillId="4" borderId="10" xfId="0" applyNumberFormat="1" applyFont="1" applyFill="1" applyBorder="1" applyAlignment="1">
      <alignment horizontal="center"/>
    </xf>
    <xf numFmtId="3" fontId="15" fillId="4" borderId="16" xfId="0" applyNumberFormat="1" applyFont="1" applyFill="1" applyBorder="1" applyAlignment="1">
      <alignment horizontal="center"/>
    </xf>
    <xf numFmtId="3" fontId="15" fillId="4" borderId="17" xfId="0" applyNumberFormat="1" applyFont="1" applyFill="1" applyBorder="1" applyAlignment="1">
      <alignment horizontal="center"/>
    </xf>
    <xf numFmtId="3" fontId="21" fillId="4" borderId="8" xfId="0" applyNumberFormat="1" applyFont="1" applyFill="1" applyBorder="1" applyAlignment="1">
      <alignment horizontal="center"/>
    </xf>
    <xf numFmtId="3" fontId="21" fillId="4" borderId="6" xfId="0" applyNumberFormat="1" applyFont="1" applyFill="1" applyBorder="1" applyAlignment="1">
      <alignment horizontal="center"/>
    </xf>
    <xf numFmtId="3" fontId="21" fillId="4" borderId="7" xfId="0" applyNumberFormat="1" applyFont="1" applyFill="1" applyBorder="1" applyAlignment="1">
      <alignment horizontal="center"/>
    </xf>
    <xf numFmtId="0" fontId="17" fillId="8" borderId="24" xfId="0" applyFont="1" applyFill="1" applyBorder="1" applyAlignment="1">
      <alignment horizontal="center"/>
    </xf>
    <xf numFmtId="0" fontId="17" fillId="8" borderId="25" xfId="0" applyFont="1" applyFill="1" applyBorder="1" applyAlignment="1">
      <alignment horizontal="center"/>
    </xf>
    <xf numFmtId="0" fontId="17" fillId="8" borderId="26" xfId="0" applyFont="1" applyFill="1" applyBorder="1" applyAlignment="1">
      <alignment horizontal="center"/>
    </xf>
    <xf numFmtId="0" fontId="9" fillId="13" borderId="0" xfId="0" applyFont="1" applyFill="1" applyAlignment="1">
      <alignment horizontal="center"/>
    </xf>
  </cellXfs>
  <cellStyles count="2">
    <cellStyle name="Normal" xfId="0" builtinId="0"/>
    <cellStyle name="Percent" xfId="1" builtinId="5"/>
  </cellStyles>
  <dxfs count="6">
    <dxf>
      <fill>
        <patternFill patternType="solid">
          <bgColor theme="0"/>
        </patternFill>
      </fill>
      <border>
        <left/>
        <right/>
        <top/>
        <bottom/>
      </border>
    </dxf>
    <dxf>
      <font>
        <b/>
        <i val="0"/>
        <color rgb="FFFF0000"/>
      </font>
    </dxf>
    <dxf>
      <font>
        <b/>
        <i val="0"/>
        <color rgb="FF00B050"/>
      </font>
    </dxf>
    <dxf>
      <fill>
        <patternFill patternType="solid">
          <bgColor theme="0"/>
        </patternFill>
      </fill>
      <border>
        <left/>
        <right/>
        <top/>
        <bottom/>
      </border>
    </dxf>
    <dxf>
      <font>
        <b/>
        <i val="0"/>
        <color rgb="FFFF0000"/>
      </font>
    </dxf>
    <dxf>
      <font>
        <b/>
        <i val="0"/>
        <color rgb="FF00B05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_Limit_Leakage_Expor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mplate_RpM"/>
      <sheetName val="Leakage Tree Data"/>
      <sheetName val="Sheet1"/>
    </sheetNames>
    <sheetDataSet>
      <sheetData sheetId="0"/>
      <sheetData sheetId="1">
        <row r="1">
          <cell r="A1" t="str">
            <v>No Limit Leakage Export</v>
          </cell>
        </row>
        <row r="2">
          <cell r="A2" t="str">
            <v>Geography 2 : US - Walgreens KA</v>
          </cell>
        </row>
        <row r="3">
          <cell r="A3" t="str">
            <v>Time : Latest 52 Weeks Ending Sep 04, 2011</v>
          </cell>
        </row>
        <row r="4">
          <cell r="A4" t="str">
            <v>Product : INTERNAL ANALGESICS</v>
          </cell>
        </row>
        <row r="5">
          <cell r="A5" t="str">
            <v>HH Income Per Capita : All Income Per Capita</v>
          </cell>
        </row>
        <row r="6">
          <cell r="A6" t="str">
            <v>Geography</v>
          </cell>
          <cell r="B6" t="str">
            <v>Current</v>
          </cell>
          <cell r="C6">
            <v>0</v>
          </cell>
          <cell r="D6">
            <v>0</v>
          </cell>
          <cell r="E6">
            <v>0</v>
          </cell>
          <cell r="F6">
            <v>0</v>
          </cell>
          <cell r="G6">
            <v>0</v>
          </cell>
          <cell r="H6">
            <v>0</v>
          </cell>
          <cell r="I6">
            <v>0</v>
          </cell>
          <cell r="J6">
            <v>0</v>
          </cell>
          <cell r="K6">
            <v>0</v>
          </cell>
          <cell r="L6">
            <v>0</v>
          </cell>
          <cell r="M6">
            <v>0</v>
          </cell>
          <cell r="N6">
            <v>0</v>
          </cell>
          <cell r="O6">
            <v>0</v>
          </cell>
          <cell r="P6">
            <v>0</v>
          </cell>
          <cell r="Q6" t="str">
            <v>Change vs YA</v>
          </cell>
        </row>
        <row r="7">
          <cell r="B7" t="str">
            <v>Same Outlet Parent Geography</v>
          </cell>
          <cell r="C7" t="str">
            <v>Segment HHs</v>
          </cell>
          <cell r="D7" t="str">
            <v>Retailer Shoppers</v>
          </cell>
          <cell r="E7" t="str">
            <v>% HHs Shopping</v>
          </cell>
          <cell r="F7" t="str">
            <v>HH Not Shopping</v>
          </cell>
          <cell r="G7" t="str">
            <v>% HH Not Shopping</v>
          </cell>
          <cell r="H7" t="str">
            <v>Anywhere Product Buyers (G2 Shoppers)</v>
          </cell>
          <cell r="I7" t="str">
            <v>% All Outlet Buyer Conversion</v>
          </cell>
          <cell r="J7" t="str">
            <v>% All Outlet Buyers Unconverted</v>
          </cell>
          <cell r="K7" t="str">
            <v>Product Buyers (G2 Shoppers)</v>
          </cell>
          <cell r="L7" t="str">
            <v>Product Dollars  (G2 Converted Buyers)</v>
          </cell>
          <cell r="M7" t="str">
            <v>Product Dollars (G2 Unconverted Buyers)</v>
          </cell>
          <cell r="N7" t="str">
            <v>Leakage Dollars Captured - Converted Buyers</v>
          </cell>
          <cell r="O7" t="str">
            <v>% Leakage Dollars Captured - Converted Buyers</v>
          </cell>
          <cell r="P7" t="str">
            <v>% Leakage Dollars Captured - Unconverted Buyers</v>
          </cell>
          <cell r="Q7" t="str">
            <v>Same Outlet Parent Geography</v>
          </cell>
          <cell r="R7" t="str">
            <v>Segment HHs</v>
          </cell>
          <cell r="S7" t="str">
            <v>Retailer Shoppers</v>
          </cell>
          <cell r="T7" t="str">
            <v>% HHs Shopping</v>
          </cell>
          <cell r="U7" t="str">
            <v>HH Not Shopping</v>
          </cell>
          <cell r="V7" t="str">
            <v>% HH Not Shopping</v>
          </cell>
          <cell r="W7" t="str">
            <v>Anywhere Product Buyers (G2 Shoppers)</v>
          </cell>
          <cell r="X7" t="str">
            <v>% All Outlet Buyer Conversion</v>
          </cell>
          <cell r="Y7" t="str">
            <v>% All Outlet Buyers Unconverted</v>
          </cell>
          <cell r="Z7" t="str">
            <v>Product Buyers (G2 Shoppers)</v>
          </cell>
          <cell r="AA7" t="str">
            <v>Product Dollars  (G2 Converted Buyers)</v>
          </cell>
          <cell r="AB7" t="str">
            <v>Product Dollars (G2 Unconverted Buyers)</v>
          </cell>
          <cell r="AC7" t="str">
            <v>Leakage Dollars Captured - Converted Buyers</v>
          </cell>
          <cell r="AD7" t="str">
            <v>% Leakage Dollars Captured - Converted Buyers</v>
          </cell>
          <cell r="AE7" t="str">
            <v>% Leakage Dollars Captured - Unconverted Buyers</v>
          </cell>
        </row>
        <row r="8">
          <cell r="A8" t="str">
            <v>US - Walgreens KA</v>
          </cell>
          <cell r="B8" t="str">
            <v>US - DRUG</v>
          </cell>
          <cell r="C8">
            <v>118137161.58892822</v>
          </cell>
          <cell r="D8">
            <v>63282296.952789307</v>
          </cell>
          <cell r="E8">
            <v>53.566799897383099</v>
          </cell>
          <cell r="F8">
            <v>54854864.636138916</v>
          </cell>
          <cell r="G8">
            <v>46.433200102616901</v>
          </cell>
          <cell r="H8">
            <v>49128567.359741211</v>
          </cell>
          <cell r="I8">
            <v>29.230578721105761</v>
          </cell>
          <cell r="J8">
            <v>70.769421278894242</v>
          </cell>
          <cell r="K8">
            <v>14360564.556640625</v>
          </cell>
          <cell r="L8">
            <v>206006400.93320313</v>
          </cell>
          <cell r="M8">
            <v>0</v>
          </cell>
          <cell r="N8">
            <v>0</v>
          </cell>
          <cell r="O8">
            <v>0</v>
          </cell>
          <cell r="P8">
            <v>0</v>
          </cell>
          <cell r="Q8">
            <v>0</v>
          </cell>
          <cell r="R8">
            <v>286111.02508544922</v>
          </cell>
          <cell r="S8">
            <v>1123317.6858215332</v>
          </cell>
          <cell r="T8">
            <v>0.82312135605796755</v>
          </cell>
          <cell r="U8">
            <v>-837206.66073608398</v>
          </cell>
          <cell r="V8">
            <v>-0.82312135605796755</v>
          </cell>
          <cell r="W8">
            <v>1242525.3519287109</v>
          </cell>
          <cell r="X8">
            <v>0.89979769243885599</v>
          </cell>
          <cell r="Y8">
            <v>-0.89979769243885244</v>
          </cell>
          <cell r="Z8">
            <v>794074.85211181641</v>
          </cell>
          <cell r="AA8">
            <v>24401792.81945312</v>
          </cell>
          <cell r="AB8">
            <v>0</v>
          </cell>
          <cell r="AC8">
            <v>0</v>
          </cell>
          <cell r="AD8">
            <v>0</v>
          </cell>
        </row>
        <row r="9">
          <cell r="A9" t="str">
            <v>US - ALL OUTLETS</v>
          </cell>
          <cell r="B9" t="str">
            <v>US - ALL OUTLETS</v>
          </cell>
          <cell r="C9">
            <v>118137161.58892822</v>
          </cell>
          <cell r="D9">
            <v>118137161.58892822</v>
          </cell>
          <cell r="E9">
            <v>100</v>
          </cell>
          <cell r="F9">
            <v>0</v>
          </cell>
          <cell r="G9">
            <v>0</v>
          </cell>
          <cell r="H9">
            <v>49128567.359741211</v>
          </cell>
          <cell r="I9">
            <v>100</v>
          </cell>
          <cell r="J9">
            <v>0</v>
          </cell>
          <cell r="K9">
            <v>49128567.359741211</v>
          </cell>
          <cell r="L9">
            <v>498794309.14425778</v>
          </cell>
          <cell r="M9">
            <v>736472851.29355466</v>
          </cell>
          <cell r="N9">
            <v>292787908.21105468</v>
          </cell>
          <cell r="O9">
            <v>100</v>
          </cell>
          <cell r="P9">
            <v>100</v>
          </cell>
          <cell r="Q9">
            <v>0</v>
          </cell>
          <cell r="R9">
            <v>286111.02508544922</v>
          </cell>
          <cell r="S9">
            <v>286111.02508544922</v>
          </cell>
          <cell r="T9">
            <v>0</v>
          </cell>
          <cell r="U9">
            <v>0</v>
          </cell>
          <cell r="V9">
            <v>0</v>
          </cell>
          <cell r="W9">
            <v>1242525.3519287109</v>
          </cell>
          <cell r="X9">
            <v>0</v>
          </cell>
          <cell r="Y9">
            <v>0</v>
          </cell>
          <cell r="Z9">
            <v>1242525.3519287109</v>
          </cell>
          <cell r="AA9">
            <v>44144934.496835887</v>
          </cell>
          <cell r="AB9">
            <v>19271689.969848633</v>
          </cell>
          <cell r="AC9">
            <v>19743141.677382827</v>
          </cell>
          <cell r="AD9">
            <v>0</v>
          </cell>
          <cell r="AE9">
            <v>0</v>
          </cell>
        </row>
        <row r="10">
          <cell r="A10" t="str">
            <v>US - CLUB</v>
          </cell>
          <cell r="B10" t="str">
            <v>US - CLUB</v>
          </cell>
          <cell r="C10">
            <v>118137161.58892822</v>
          </cell>
          <cell r="D10">
            <v>61620252.752258301</v>
          </cell>
          <cell r="E10">
            <v>52.15992319730266</v>
          </cell>
          <cell r="F10">
            <v>56516908.836669922</v>
          </cell>
          <cell r="G10">
            <v>47.84007680269734</v>
          </cell>
          <cell r="H10">
            <v>49128567.359741211</v>
          </cell>
          <cell r="I10">
            <v>15.144220819239118</v>
          </cell>
          <cell r="J10">
            <v>84.855779180760877</v>
          </cell>
          <cell r="K10">
            <v>7440138.7262878418</v>
          </cell>
          <cell r="L10">
            <v>31231221.39109375</v>
          </cell>
          <cell r="M10">
            <v>117968244.55328125</v>
          </cell>
          <cell r="N10">
            <v>31231221.39109375</v>
          </cell>
          <cell r="O10">
            <v>10.666841257863997</v>
          </cell>
          <cell r="P10">
            <v>16.018003154641697</v>
          </cell>
          <cell r="Q10">
            <v>0</v>
          </cell>
          <cell r="R10">
            <v>286111.02508544922</v>
          </cell>
          <cell r="S10">
            <v>616610.64575195313</v>
          </cell>
          <cell r="T10">
            <v>0.39658140726982793</v>
          </cell>
          <cell r="U10">
            <v>-330499.62066650391</v>
          </cell>
          <cell r="V10">
            <v>-0.39658140726982793</v>
          </cell>
          <cell r="W10">
            <v>1242525.3519287109</v>
          </cell>
          <cell r="X10">
            <v>-0.70535523756331564</v>
          </cell>
          <cell r="Y10">
            <v>0.70535523756331031</v>
          </cell>
          <cell r="Z10">
            <v>-149595.92233276367</v>
          </cell>
          <cell r="AA10">
            <v>180047.51835937425</v>
          </cell>
          <cell r="AB10">
            <v>2009917.57421875</v>
          </cell>
          <cell r="AC10">
            <v>180047.51835937425</v>
          </cell>
          <cell r="AD10">
            <v>-0.70535029406789107</v>
          </cell>
          <cell r="AE10">
            <v>-0.15017018811243688</v>
          </cell>
        </row>
        <row r="11">
          <cell r="A11" t="str">
            <v>US - B J's Wholesale KA</v>
          </cell>
          <cell r="B11" t="str">
            <v>US - CLUB</v>
          </cell>
          <cell r="C11">
            <v>118137161.58892822</v>
          </cell>
          <cell r="D11">
            <v>10501254.968963623</v>
          </cell>
          <cell r="E11">
            <v>8.8890361235391282</v>
          </cell>
          <cell r="F11">
            <v>107635906.6199646</v>
          </cell>
          <cell r="G11">
            <v>91.110963876460872</v>
          </cell>
          <cell r="H11">
            <v>49128567.359741211</v>
          </cell>
          <cell r="I11">
            <v>1.8650163928649388</v>
          </cell>
          <cell r="J11">
            <v>98.134983607135055</v>
          </cell>
          <cell r="K11">
            <v>916255.83483886719</v>
          </cell>
          <cell r="L11">
            <v>4421262.9893749999</v>
          </cell>
          <cell r="M11">
            <v>13126196.01390625</v>
          </cell>
          <cell r="N11">
            <v>4421262.9893749999</v>
          </cell>
          <cell r="O11">
            <v>1.5100565513067414</v>
          </cell>
          <cell r="P11">
            <v>1.7823054836103129</v>
          </cell>
          <cell r="Q11">
            <v>0</v>
          </cell>
          <cell r="R11">
            <v>286111.02508544922</v>
          </cell>
          <cell r="S11">
            <v>58050.274932861328</v>
          </cell>
          <cell r="T11">
            <v>2.7677108013488549E-2</v>
          </cell>
          <cell r="U11">
            <v>228060.75015258789</v>
          </cell>
          <cell r="V11">
            <v>-2.7677108013492102E-2</v>
          </cell>
          <cell r="W11">
            <v>1242525.3519287109</v>
          </cell>
          <cell r="X11">
            <v>-0.29337137919419809</v>
          </cell>
          <cell r="Y11">
            <v>0.29337137919419831</v>
          </cell>
          <cell r="Z11">
            <v>-117310.64038085938</v>
          </cell>
          <cell r="AA11">
            <v>71051.69140625</v>
          </cell>
          <cell r="AB11">
            <v>-2496429.8664062507</v>
          </cell>
          <cell r="AC11">
            <v>71051.69140625</v>
          </cell>
          <cell r="AD11">
            <v>-8.3166183995999621E-2</v>
          </cell>
          <cell r="AE11">
            <v>-0.39597122908749127</v>
          </cell>
        </row>
        <row r="12">
          <cell r="A12" t="str">
            <v>US - Costco KA</v>
          </cell>
          <cell r="B12" t="str">
            <v>US - CLUB</v>
          </cell>
          <cell r="C12">
            <v>118137161.58892822</v>
          </cell>
          <cell r="D12">
            <v>26108400.876831055</v>
          </cell>
          <cell r="E12">
            <v>22.100074629927395</v>
          </cell>
          <cell r="F12">
            <v>92028760.712097168</v>
          </cell>
          <cell r="G12">
            <v>77.899925370072609</v>
          </cell>
          <cell r="H12">
            <v>49128567.359741211</v>
          </cell>
          <cell r="I12">
            <v>7.0122001918011003</v>
          </cell>
          <cell r="J12">
            <v>92.987799808198901</v>
          </cell>
          <cell r="K12">
            <v>3444993.4946289063</v>
          </cell>
          <cell r="L12">
            <v>14523265.923125001</v>
          </cell>
          <cell r="M12">
            <v>55072457.496250004</v>
          </cell>
          <cell r="N12">
            <v>14523265.923125001</v>
          </cell>
          <cell r="O12">
            <v>4.9603366518319394</v>
          </cell>
          <cell r="P12">
            <v>7.4778666178284379</v>
          </cell>
          <cell r="Q12">
            <v>0</v>
          </cell>
          <cell r="R12">
            <v>286111.02508544922</v>
          </cell>
          <cell r="S12">
            <v>1117339.4840698242</v>
          </cell>
          <cell r="T12">
            <v>0.89444152509311436</v>
          </cell>
          <cell r="U12">
            <v>-831228.458984375</v>
          </cell>
          <cell r="V12">
            <v>-0.89444152509311436</v>
          </cell>
          <cell r="W12">
            <v>1242525.3519287109</v>
          </cell>
          <cell r="X12">
            <v>0.11316073586141595</v>
          </cell>
          <cell r="Y12">
            <v>-0.11316073586141329</v>
          </cell>
          <cell r="Z12">
            <v>141316.56262207031</v>
          </cell>
          <cell r="AA12">
            <v>885695.14625000022</v>
          </cell>
          <cell r="AB12">
            <v>4487941.814062506</v>
          </cell>
          <cell r="AC12">
            <v>885695.14625000022</v>
          </cell>
          <cell r="AD12">
            <v>-3.4291500175953615E-2</v>
          </cell>
          <cell r="AE12">
            <v>0.42482231031143325</v>
          </cell>
        </row>
        <row r="13">
          <cell r="A13" t="str">
            <v>US - Sam's Club KA</v>
          </cell>
          <cell r="B13" t="str">
            <v>US - CLUB</v>
          </cell>
          <cell r="C13">
            <v>118137161.58892822</v>
          </cell>
          <cell r="D13">
            <v>31610770.379272461</v>
          </cell>
          <cell r="E13">
            <v>26.75768568849297</v>
          </cell>
          <cell r="F13">
            <v>86526391.209655762</v>
          </cell>
          <cell r="G13">
            <v>73.24231431150703</v>
          </cell>
          <cell r="H13">
            <v>49128567.359741211</v>
          </cell>
          <cell r="I13">
            <v>6.5027784527734402</v>
          </cell>
          <cell r="J13">
            <v>93.497221547226559</v>
          </cell>
          <cell r="K13">
            <v>3194721.8924255371</v>
          </cell>
          <cell r="L13">
            <v>12020308.61890625</v>
          </cell>
          <cell r="M13">
            <v>48660283.285312504</v>
          </cell>
          <cell r="N13">
            <v>12020308.61890625</v>
          </cell>
          <cell r="O13">
            <v>4.1054662032837337</v>
          </cell>
          <cell r="P13">
            <v>6.607206660753981</v>
          </cell>
          <cell r="Q13">
            <v>0</v>
          </cell>
          <cell r="R13">
            <v>286111.02508544922</v>
          </cell>
          <cell r="S13">
            <v>3544.8729858398437</v>
          </cell>
          <cell r="T13">
            <v>-6.1952621955708054E-2</v>
          </cell>
          <cell r="U13">
            <v>282566.15209960937</v>
          </cell>
          <cell r="V13">
            <v>6.1952621955711606E-2</v>
          </cell>
          <cell r="W13">
            <v>1242525.3519287109</v>
          </cell>
          <cell r="X13">
            <v>-0.57048142185277229</v>
          </cell>
          <cell r="Y13">
            <v>0.57048142185277584</v>
          </cell>
          <cell r="Z13">
            <v>-192382.3024597168</v>
          </cell>
          <cell r="AA13">
            <v>-803352.71054687537</v>
          </cell>
          <cell r="AB13">
            <v>441513.15656250715</v>
          </cell>
          <cell r="AC13">
            <v>-803352.71054687537</v>
          </cell>
          <cell r="AD13">
            <v>-0.59107550020711574</v>
          </cell>
          <cell r="AE13">
            <v>-0.11597962630595227</v>
          </cell>
        </row>
        <row r="14">
          <cell r="A14" t="str">
            <v>US - CONV-GAS</v>
          </cell>
          <cell r="B14" t="str">
            <v>US - CONV-GAS</v>
          </cell>
          <cell r="C14">
            <v>118137161.58892822</v>
          </cell>
          <cell r="D14">
            <v>40900637.913757324</v>
          </cell>
          <cell r="E14">
            <v>34.621314211082691</v>
          </cell>
          <cell r="F14">
            <v>77236523.675170898</v>
          </cell>
          <cell r="G14">
            <v>65.378685788917309</v>
          </cell>
          <cell r="H14">
            <v>49128567.359741211</v>
          </cell>
          <cell r="I14">
            <v>0.70509893105444532</v>
          </cell>
          <cell r="J14">
            <v>99.294901068945549</v>
          </cell>
          <cell r="K14">
            <v>346405.00329589844</v>
          </cell>
          <cell r="L14">
            <v>0</v>
          </cell>
          <cell r="M14">
            <v>1788438.5442968749</v>
          </cell>
          <cell r="N14">
            <v>0</v>
          </cell>
          <cell r="O14">
            <v>0</v>
          </cell>
          <cell r="P14">
            <v>0.24283835326117292</v>
          </cell>
          <cell r="Q14">
            <v>0</v>
          </cell>
          <cell r="R14">
            <v>286111.02508544922</v>
          </cell>
          <cell r="S14">
            <v>-105095.2744140625</v>
          </cell>
          <cell r="T14">
            <v>-0.1732277060108558</v>
          </cell>
          <cell r="U14">
            <v>391206.29949951172</v>
          </cell>
          <cell r="V14">
            <v>0.17322770601084869</v>
          </cell>
          <cell r="W14">
            <v>1242525.3519287109</v>
          </cell>
          <cell r="X14">
            <v>0.13862225887950874</v>
          </cell>
          <cell r="Y14">
            <v>-0.13862225887950785</v>
          </cell>
          <cell r="Z14">
            <v>75141.74609375</v>
          </cell>
          <cell r="AA14">
            <v>0</v>
          </cell>
          <cell r="AB14">
            <v>910637.27921874984</v>
          </cell>
          <cell r="AC14">
            <v>0</v>
          </cell>
          <cell r="AD14">
            <v>0</v>
          </cell>
          <cell r="AE14">
            <v>0.12044573701693725</v>
          </cell>
        </row>
        <row r="15">
          <cell r="A15" t="str">
            <v>US - DOLLAR</v>
          </cell>
          <cell r="B15" t="str">
            <v>US - DOLLAR</v>
          </cell>
          <cell r="C15">
            <v>118137161.58892822</v>
          </cell>
          <cell r="D15">
            <v>75590209.653686523</v>
          </cell>
          <cell r="E15">
            <v>63.985124271659167</v>
          </cell>
          <cell r="F15">
            <v>42546951.935241699</v>
          </cell>
          <cell r="G15">
            <v>36.014875728340833</v>
          </cell>
          <cell r="H15">
            <v>49128567.359741211</v>
          </cell>
          <cell r="I15">
            <v>8.4418144181152286</v>
          </cell>
          <cell r="J15">
            <v>91.558185581884771</v>
          </cell>
          <cell r="K15">
            <v>4147342.4827880859</v>
          </cell>
          <cell r="L15">
            <v>8012930.2101953123</v>
          </cell>
          <cell r="M15">
            <v>18933333.888867188</v>
          </cell>
          <cell r="N15">
            <v>8012930.2101953123</v>
          </cell>
          <cell r="O15">
            <v>2.7367695131792233</v>
          </cell>
          <cell r="P15">
            <v>2.5708121970297109</v>
          </cell>
          <cell r="Q15">
            <v>0</v>
          </cell>
          <cell r="R15">
            <v>286111.02508544922</v>
          </cell>
          <cell r="S15">
            <v>1055267.5987548828</v>
          </cell>
          <cell r="T15">
            <v>0.74008598109742962</v>
          </cell>
          <cell r="U15">
            <v>-769156.57366943359</v>
          </cell>
          <cell r="V15">
            <v>-0.74008598109742962</v>
          </cell>
          <cell r="W15">
            <v>1242525.3519287109</v>
          </cell>
          <cell r="X15">
            <v>-0.10070339653962357</v>
          </cell>
          <cell r="Y15">
            <v>0.1007033965396289</v>
          </cell>
          <cell r="Z15">
            <v>56668.813537597656</v>
          </cell>
          <cell r="AA15">
            <v>1056344.5816503903</v>
          </cell>
          <cell r="AB15">
            <v>1321165.0151013173</v>
          </cell>
          <cell r="AC15">
            <v>1056344.5816503903</v>
          </cell>
          <cell r="AD15">
            <v>0.18898743448956035</v>
          </cell>
          <cell r="AE15">
            <v>0.11513172360996871</v>
          </cell>
        </row>
        <row r="16">
          <cell r="A16" t="str">
            <v>US - Dollar General KA</v>
          </cell>
          <cell r="B16" t="str">
            <v>US - DOLLAR</v>
          </cell>
          <cell r="C16">
            <v>118137161.58892822</v>
          </cell>
          <cell r="D16">
            <v>30982649.863098145</v>
          </cell>
          <cell r="E16">
            <v>26.225998192597366</v>
          </cell>
          <cell r="F16">
            <v>87154511.725830078</v>
          </cell>
          <cell r="G16">
            <v>73.774001807402641</v>
          </cell>
          <cell r="H16">
            <v>49128567.359741211</v>
          </cell>
          <cell r="I16">
            <v>4.366075692984495</v>
          </cell>
          <cell r="J16">
            <v>95.633924307015505</v>
          </cell>
          <cell r="K16">
            <v>2144990.4378051758</v>
          </cell>
          <cell r="L16">
            <v>4218727.2324999999</v>
          </cell>
          <cell r="M16">
            <v>11163030.700898437</v>
          </cell>
          <cell r="N16">
            <v>4218727.2324999999</v>
          </cell>
          <cell r="O16">
            <v>1.4408816464711895</v>
          </cell>
          <cell r="P16">
            <v>1.5157423225162314</v>
          </cell>
          <cell r="Q16">
            <v>0</v>
          </cell>
          <cell r="R16">
            <v>286111.02508544922</v>
          </cell>
          <cell r="S16">
            <v>296211.69763183594</v>
          </cell>
          <cell r="T16">
            <v>0.18767437736525494</v>
          </cell>
          <cell r="U16">
            <v>-10100.672546386719</v>
          </cell>
          <cell r="V16">
            <v>-0.18767437736525494</v>
          </cell>
          <cell r="W16">
            <v>1242525.3519287109</v>
          </cell>
          <cell r="X16">
            <v>7.1744228795014742E-2</v>
          </cell>
          <cell r="Y16">
            <v>-7.1744228795012077E-2</v>
          </cell>
          <cell r="Z16">
            <v>88605.068908691406</v>
          </cell>
          <cell r="AA16">
            <v>943788.8351269532</v>
          </cell>
          <cell r="AB16">
            <v>1474435.6280566398</v>
          </cell>
          <cell r="AC16">
            <v>943788.8351269532</v>
          </cell>
          <cell r="AD16">
            <v>0.24146719185677323</v>
          </cell>
          <cell r="AE16">
            <v>0.1648528377641445</v>
          </cell>
        </row>
        <row r="17">
          <cell r="A17" t="str">
            <v>US - Dollar Tree KA</v>
          </cell>
          <cell r="B17" t="str">
            <v>US - DOLLAR</v>
          </cell>
          <cell r="C17">
            <v>118137161.58892822</v>
          </cell>
          <cell r="D17">
            <v>49727194.980560303</v>
          </cell>
          <cell r="E17">
            <v>42.092762608933988</v>
          </cell>
          <cell r="F17">
            <v>68409966.60836792</v>
          </cell>
          <cell r="G17">
            <v>57.907237391066012</v>
          </cell>
          <cell r="H17">
            <v>49128567.359741211</v>
          </cell>
          <cell r="I17">
            <v>1.3058973729772649</v>
          </cell>
          <cell r="J17">
            <v>98.69410262702273</v>
          </cell>
          <cell r="K17">
            <v>641568.67053222656</v>
          </cell>
          <cell r="L17">
            <v>403405.34652343747</v>
          </cell>
          <cell r="M17">
            <v>1100034.3755078125</v>
          </cell>
          <cell r="N17">
            <v>403405.34652343747</v>
          </cell>
          <cell r="O17">
            <v>0.13778073998624449</v>
          </cell>
          <cell r="P17">
            <v>0.14936523098926072</v>
          </cell>
          <cell r="Q17">
            <v>0</v>
          </cell>
          <cell r="R17">
            <v>286111.02508544922</v>
          </cell>
          <cell r="S17">
            <v>2597793.2677307129</v>
          </cell>
          <cell r="T17">
            <v>2.1021121333165027</v>
          </cell>
          <cell r="U17">
            <v>-2311682.2426452637</v>
          </cell>
          <cell r="V17">
            <v>-2.1021121333165027</v>
          </cell>
          <cell r="W17">
            <v>1242525.3519287109</v>
          </cell>
          <cell r="X17">
            <v>-0.17629900559409517</v>
          </cell>
          <cell r="Y17">
            <v>0.17629900559408895</v>
          </cell>
          <cell r="Z17">
            <v>-68196.509948730469</v>
          </cell>
          <cell r="AA17">
            <v>-19100.760820312542</v>
          </cell>
          <cell r="AB17">
            <v>-163440.5875390626</v>
          </cell>
          <cell r="AC17">
            <v>-19100.760820312542</v>
          </cell>
          <cell r="AD17">
            <v>-1.6958027838352013E-2</v>
          </cell>
          <cell r="AE17">
            <v>-2.6802214238370536E-2</v>
          </cell>
        </row>
        <row r="18">
          <cell r="A18" t="str">
            <v>US - Family Dollar KA</v>
          </cell>
          <cell r="B18" t="str">
            <v>US - DOLLAR</v>
          </cell>
          <cell r="C18">
            <v>118137161.58892822</v>
          </cell>
          <cell r="D18">
            <v>22721841.764923096</v>
          </cell>
          <cell r="E18">
            <v>19.233441416161956</v>
          </cell>
          <cell r="F18">
            <v>95415319.824005127</v>
          </cell>
          <cell r="G18">
            <v>80.766558583838048</v>
          </cell>
          <cell r="H18">
            <v>49128567.359741211</v>
          </cell>
          <cell r="I18">
            <v>1.972245564948524</v>
          </cell>
          <cell r="J18">
            <v>98.027754435051477</v>
          </cell>
          <cell r="K18">
            <v>968935.99087524414</v>
          </cell>
          <cell r="L18">
            <v>2116266.8376171873</v>
          </cell>
          <cell r="M18">
            <v>3221371.8887109375</v>
          </cell>
          <cell r="N18">
            <v>2116266.8376171873</v>
          </cell>
          <cell r="O18">
            <v>0.72279857817478144</v>
          </cell>
          <cell r="P18">
            <v>0.43740538202499385</v>
          </cell>
          <cell r="Q18">
            <v>0</v>
          </cell>
          <cell r="R18">
            <v>286111.02508544922</v>
          </cell>
          <cell r="S18">
            <v>403906.01510620117</v>
          </cell>
          <cell r="T18">
            <v>0.29603216691073442</v>
          </cell>
          <cell r="U18">
            <v>-117794.99002075195</v>
          </cell>
          <cell r="V18">
            <v>-0.29603216691073442</v>
          </cell>
          <cell r="W18">
            <v>1242525.3519287109</v>
          </cell>
          <cell r="X18">
            <v>0.26978930908658572</v>
          </cell>
          <cell r="Y18">
            <v>-0.26978930908659038</v>
          </cell>
          <cell r="Z18">
            <v>153697.07302856445</v>
          </cell>
          <cell r="AA18">
            <v>405975.00097656227</v>
          </cell>
          <cell r="AB18">
            <v>-303035.16449218756</v>
          </cell>
          <cell r="AC18">
            <v>405975.00097656227</v>
          </cell>
          <cell r="AD18">
            <v>9.6420765352021487E-2</v>
          </cell>
          <cell r="AE18">
            <v>-5.4005848639815057E-2</v>
          </cell>
        </row>
        <row r="19">
          <cell r="A19" t="str">
            <v>US - DRUG</v>
          </cell>
          <cell r="B19" t="str">
            <v>US - DRUG</v>
          </cell>
          <cell r="C19">
            <v>118137161.58892822</v>
          </cell>
          <cell r="D19">
            <v>93580043.147064209</v>
          </cell>
          <cell r="E19">
            <v>79.213045148897919</v>
          </cell>
          <cell r="F19">
            <v>24557118.441864014</v>
          </cell>
          <cell r="G19">
            <v>20.786954851102081</v>
          </cell>
          <cell r="H19">
            <v>49128567.359741211</v>
          </cell>
          <cell r="I19">
            <v>44.243674477412647</v>
          </cell>
          <cell r="J19">
            <v>55.756325522587353</v>
          </cell>
          <cell r="K19">
            <v>21736283.418060303</v>
          </cell>
          <cell r="L19">
            <v>274771064.02390623</v>
          </cell>
          <cell r="M19">
            <v>113211492.20816407</v>
          </cell>
          <cell r="N19">
            <v>68764663.0907031</v>
          </cell>
          <cell r="O19">
            <v>23.48616905351653</v>
          </cell>
          <cell r="P19">
            <v>15.372120236247309</v>
          </cell>
          <cell r="Q19">
            <v>0</v>
          </cell>
          <cell r="R19">
            <v>286111.02508544922</v>
          </cell>
          <cell r="S19">
            <v>355796.26602172852</v>
          </cell>
          <cell r="T19">
            <v>0.10959512870429933</v>
          </cell>
          <cell r="U19">
            <v>-69685.240936279297</v>
          </cell>
          <cell r="V19">
            <v>-0.10959512870429933</v>
          </cell>
          <cell r="W19">
            <v>1242525.3519287109</v>
          </cell>
          <cell r="X19">
            <v>1.8661485160536273</v>
          </cell>
          <cell r="Y19">
            <v>-1.8661485160536273</v>
          </cell>
          <cell r="Z19">
            <v>1443363.5343322754</v>
          </cell>
          <cell r="AA19">
            <v>41939981.712460905</v>
          </cell>
          <cell r="AB19">
            <v>22329620.26214844</v>
          </cell>
          <cell r="AC19">
            <v>17538188.893007785</v>
          </cell>
          <cell r="AD19">
            <v>4.7249692517330857</v>
          </cell>
          <cell r="AE19">
            <v>2.7003794685275473</v>
          </cell>
        </row>
        <row r="20">
          <cell r="A20" t="str">
            <v>US - CVS Pharmacy KA</v>
          </cell>
          <cell r="B20" t="str">
            <v>US - DRUG</v>
          </cell>
          <cell r="C20">
            <v>118137161.58892822</v>
          </cell>
          <cell r="D20">
            <v>50305668.222412109</v>
          </cell>
          <cell r="E20">
            <v>42.582424992955595</v>
          </cell>
          <cell r="F20">
            <v>67831493.366516113</v>
          </cell>
          <cell r="G20">
            <v>57.417575007044405</v>
          </cell>
          <cell r="H20">
            <v>49128567.359741211</v>
          </cell>
          <cell r="I20">
            <v>15.42575009801557</v>
          </cell>
          <cell r="J20">
            <v>84.57424990198443</v>
          </cell>
          <cell r="K20">
            <v>7578450.0276489258</v>
          </cell>
          <cell r="L20">
            <v>43662781.651171878</v>
          </cell>
          <cell r="M20">
            <v>70803192.083749995</v>
          </cell>
          <cell r="N20">
            <v>43662781.651171878</v>
          </cell>
          <cell r="O20">
            <v>14.912768057244286</v>
          </cell>
          <cell r="P20">
            <v>9.6138224184896899</v>
          </cell>
          <cell r="Q20">
            <v>0</v>
          </cell>
          <cell r="R20">
            <v>286111.02508544922</v>
          </cell>
          <cell r="S20">
            <v>2155340.9925537109</v>
          </cell>
          <cell r="T20">
            <v>1.7254899045626431</v>
          </cell>
          <cell r="U20">
            <v>-1869229.9674682617</v>
          </cell>
          <cell r="V20">
            <v>-1.7254899045626431</v>
          </cell>
          <cell r="W20">
            <v>1242525.3519287109</v>
          </cell>
          <cell r="X20">
            <v>1.6098113281676518</v>
          </cell>
          <cell r="Y20">
            <v>-1.6098113281676518</v>
          </cell>
          <cell r="Z20">
            <v>962543.78454589844</v>
          </cell>
          <cell r="AA20">
            <v>11748678.305898439</v>
          </cell>
          <cell r="AB20">
            <v>13998975.87867187</v>
          </cell>
          <cell r="AC20">
            <v>11748678.305898439</v>
          </cell>
          <cell r="AD20">
            <v>3.2245369475893071</v>
          </cell>
          <cell r="AE20">
            <v>1.6935596988592403</v>
          </cell>
        </row>
        <row r="21">
          <cell r="A21" t="str">
            <v>US - Rite Aid Drug KA</v>
          </cell>
          <cell r="B21" t="str">
            <v>US - DRUG</v>
          </cell>
          <cell r="C21">
            <v>118137161.58892822</v>
          </cell>
          <cell r="D21">
            <v>27820138.529449463</v>
          </cell>
          <cell r="E21">
            <v>23.549015530145223</v>
          </cell>
          <cell r="F21">
            <v>90317023.05947876</v>
          </cell>
          <cell r="G21">
            <v>76.450984469854774</v>
          </cell>
          <cell r="H21">
            <v>49128567.359741211</v>
          </cell>
          <cell r="I21">
            <v>6.6975461297256205</v>
          </cell>
          <cell r="J21">
            <v>93.302453870274377</v>
          </cell>
          <cell r="K21">
            <v>3290408.4617919922</v>
          </cell>
          <cell r="L21">
            <v>21542302.283437502</v>
          </cell>
          <cell r="M21">
            <v>32715975.27328125</v>
          </cell>
          <cell r="N21">
            <v>21542302.283437502</v>
          </cell>
          <cell r="O21">
            <v>7.3576475254944071</v>
          </cell>
          <cell r="P21">
            <v>4.4422513628056075</v>
          </cell>
          <cell r="Q21">
            <v>0</v>
          </cell>
          <cell r="R21">
            <v>286111.02508544922</v>
          </cell>
          <cell r="S21">
            <v>-384834.60116577148</v>
          </cell>
          <cell r="T21">
            <v>-0.38371395819812903</v>
          </cell>
          <cell r="U21">
            <v>670945.6262512207</v>
          </cell>
          <cell r="V21">
            <v>0.38371395819812903</v>
          </cell>
          <cell r="W21">
            <v>1242525.3519287109</v>
          </cell>
          <cell r="X21">
            <v>0.99176053803028452</v>
          </cell>
          <cell r="Y21">
            <v>-0.99176053803029163</v>
          </cell>
          <cell r="Z21">
            <v>558133.57647705078</v>
          </cell>
          <cell r="AA21">
            <v>6588752.3840625025</v>
          </cell>
          <cell r="AB21">
            <v>10312428.527578127</v>
          </cell>
          <cell r="AC21">
            <v>6588752.3840625025</v>
          </cell>
          <cell r="AD21">
            <v>1.8810547714154051</v>
          </cell>
          <cell r="AE21">
            <v>1.3185047832052756</v>
          </cell>
        </row>
        <row r="22">
          <cell r="A22" t="str">
            <v>US - FOOD</v>
          </cell>
          <cell r="B22" t="str">
            <v>US - FOOD</v>
          </cell>
          <cell r="C22">
            <v>118137161.58892822</v>
          </cell>
          <cell r="D22">
            <v>116484636.18539429</v>
          </cell>
          <cell r="E22">
            <v>98.601180711210844</v>
          </cell>
          <cell r="F22">
            <v>1652525.4035339355</v>
          </cell>
          <cell r="G22">
            <v>1.3988192887891557</v>
          </cell>
          <cell r="H22">
            <v>49128567.359741211</v>
          </cell>
          <cell r="I22">
            <v>39.832763735403717</v>
          </cell>
          <cell r="J22">
            <v>60.167236264596283</v>
          </cell>
          <cell r="K22">
            <v>19569266.162994385</v>
          </cell>
          <cell r="L22">
            <v>79600037.18835938</v>
          </cell>
          <cell r="M22">
            <v>185174530.00937501</v>
          </cell>
          <cell r="N22">
            <v>79600037.18835938</v>
          </cell>
          <cell r="O22">
            <v>27.186927791765257</v>
          </cell>
          <cell r="P22">
            <v>25.143429209118977</v>
          </cell>
          <cell r="Q22">
            <v>0</v>
          </cell>
          <cell r="R22">
            <v>286111.02508544922</v>
          </cell>
          <cell r="S22">
            <v>297140.3766784668</v>
          </cell>
          <cell r="T22">
            <v>1.2754682904684955E-2</v>
          </cell>
          <cell r="U22">
            <v>-11029.351593017578</v>
          </cell>
          <cell r="V22">
            <v>-1.2754682904684955E-2</v>
          </cell>
          <cell r="W22">
            <v>1242525.3519287109</v>
          </cell>
          <cell r="X22">
            <v>2.3286116158907078E-2</v>
          </cell>
          <cell r="Y22">
            <v>-2.3286116158907078E-2</v>
          </cell>
          <cell r="Z22">
            <v>506082.98715209961</v>
          </cell>
          <cell r="AA22">
            <v>2192552.8151562512</v>
          </cell>
          <cell r="AB22">
            <v>1888168.7882812619</v>
          </cell>
          <cell r="AC22">
            <v>2192552.8151562512</v>
          </cell>
          <cell r="AD22">
            <v>-1.1628132986420709</v>
          </cell>
          <cell r="AE22">
            <v>-0.41235222363976831</v>
          </cell>
        </row>
        <row r="23">
          <cell r="A23" t="str">
            <v>US - A&amp;P KA</v>
          </cell>
          <cell r="B23" t="str">
            <v>US - FOOD</v>
          </cell>
          <cell r="C23">
            <v>118137161.58892822</v>
          </cell>
          <cell r="D23">
            <v>1768132.5361328125</v>
          </cell>
          <cell r="E23">
            <v>1.4966776857947817</v>
          </cell>
          <cell r="F23">
            <v>116369029.05279541</v>
          </cell>
          <cell r="G23">
            <v>98.503322314205221</v>
          </cell>
          <cell r="H23">
            <v>49128567.359741211</v>
          </cell>
          <cell r="I23">
            <v>0</v>
          </cell>
          <cell r="J23">
            <v>0</v>
          </cell>
          <cell r="K23">
            <v>0</v>
          </cell>
          <cell r="L23">
            <v>0</v>
          </cell>
          <cell r="M23">
            <v>0</v>
          </cell>
          <cell r="N23">
            <v>0</v>
          </cell>
          <cell r="O23">
            <v>0</v>
          </cell>
          <cell r="P23">
            <v>0</v>
          </cell>
          <cell r="Q23">
            <v>0</v>
          </cell>
          <cell r="R23">
            <v>286111.02508544922</v>
          </cell>
          <cell r="S23">
            <v>-56636.027954101563</v>
          </cell>
          <cell r="T23">
            <v>-5.1690831377148472E-2</v>
          </cell>
          <cell r="U23">
            <v>342747.05303955078</v>
          </cell>
          <cell r="V23">
            <v>5.1690831377143809E-2</v>
          </cell>
          <cell r="W23">
            <v>1242525.3519287109</v>
          </cell>
        </row>
        <row r="24">
          <cell r="A24" t="str">
            <v>US - Albertsons LLC+SuperValu KA</v>
          </cell>
          <cell r="B24" t="str">
            <v>US - FOOD</v>
          </cell>
          <cell r="C24">
            <v>118137161.58892822</v>
          </cell>
          <cell r="D24">
            <v>14019622.125610352</v>
          </cell>
          <cell r="E24">
            <v>11.867241380314546</v>
          </cell>
          <cell r="F24">
            <v>104117539.46331787</v>
          </cell>
          <cell r="G24">
            <v>88.132758619685461</v>
          </cell>
          <cell r="H24">
            <v>49128567.359741211</v>
          </cell>
          <cell r="I24">
            <v>1.5482165907804646</v>
          </cell>
          <cell r="J24">
            <v>98.45178340921953</v>
          </cell>
          <cell r="K24">
            <v>760616.63067626953</v>
          </cell>
          <cell r="L24">
            <v>2760033.3507812498</v>
          </cell>
          <cell r="M24">
            <v>5869963.6876562499</v>
          </cell>
          <cell r="N24">
            <v>2760033.3507812498</v>
          </cell>
          <cell r="O24">
            <v>0.94267327077991681</v>
          </cell>
          <cell r="P24">
            <v>0.79703734867431109</v>
          </cell>
          <cell r="Q24">
            <v>0</v>
          </cell>
          <cell r="R24">
            <v>286111.02508544922</v>
          </cell>
          <cell r="S24">
            <v>-1027073.4298706055</v>
          </cell>
          <cell r="T24">
            <v>-0.90031180100376318</v>
          </cell>
          <cell r="U24">
            <v>1313184.4549560547</v>
          </cell>
          <cell r="V24">
            <v>0.90031180100376673</v>
          </cell>
          <cell r="W24">
            <v>1242525.3519287109</v>
          </cell>
          <cell r="X24">
            <v>0.16675314757929138</v>
          </cell>
          <cell r="Y24">
            <v>-0.16675314757929982</v>
          </cell>
          <cell r="Z24">
            <v>99088.465942382813</v>
          </cell>
          <cell r="AA24">
            <v>-224317.82671875041</v>
          </cell>
          <cell r="AB24">
            <v>-658477.5071875006</v>
          </cell>
          <cell r="AC24">
            <v>-224317.82671875041</v>
          </cell>
          <cell r="AD24">
            <v>-0.15031643028141817</v>
          </cell>
          <cell r="AE24">
            <v>-0.11322905173063236</v>
          </cell>
        </row>
        <row r="25">
          <cell r="A25" t="str">
            <v>US - Aldi KA</v>
          </cell>
          <cell r="B25" t="str">
            <v>US - FOOD</v>
          </cell>
          <cell r="C25">
            <v>118137161.58892822</v>
          </cell>
          <cell r="D25">
            <v>19732736.47555542</v>
          </cell>
          <cell r="E25">
            <v>16.703242409207135</v>
          </cell>
          <cell r="F25">
            <v>98404425.113372803</v>
          </cell>
          <cell r="G25">
            <v>83.296757590792865</v>
          </cell>
          <cell r="H25">
            <v>49128567.359741211</v>
          </cell>
          <cell r="I25">
            <v>0.63382310048282464</v>
          </cell>
          <cell r="J25">
            <v>99.366176899517171</v>
          </cell>
          <cell r="K25">
            <v>311388.20886230469</v>
          </cell>
          <cell r="L25">
            <v>0</v>
          </cell>
          <cell r="M25">
            <v>1254900.26046875</v>
          </cell>
          <cell r="N25">
            <v>0</v>
          </cell>
          <cell r="O25">
            <v>0</v>
          </cell>
          <cell r="P25">
            <v>0.1703932817434641</v>
          </cell>
          <cell r="Q25">
            <v>0</v>
          </cell>
          <cell r="R25">
            <v>286111.02508544922</v>
          </cell>
          <cell r="S25">
            <v>1749519.1748352051</v>
          </cell>
          <cell r="T25">
            <v>1.4439662171987564</v>
          </cell>
          <cell r="U25">
            <v>-1463408.1497497559</v>
          </cell>
          <cell r="V25">
            <v>-1.4439662171987635</v>
          </cell>
          <cell r="W25">
            <v>1242525.3519287109</v>
          </cell>
          <cell r="X25">
            <v>-0.14686301704793792</v>
          </cell>
          <cell r="Y25">
            <v>0.14686301704793436</v>
          </cell>
          <cell r="Z25">
            <v>-62451.473327636719</v>
          </cell>
          <cell r="AA25">
            <v>0</v>
          </cell>
          <cell r="AB25">
            <v>-76821.410859375028</v>
          </cell>
          <cell r="AC25">
            <v>0</v>
          </cell>
          <cell r="AD25">
            <v>0</v>
          </cell>
          <cell r="AE25">
            <v>-1.5289863117905894E-2</v>
          </cell>
        </row>
        <row r="26">
          <cell r="A26" t="str">
            <v>US - Kroger KA</v>
          </cell>
          <cell r="B26" t="str">
            <v>US - FOOD</v>
          </cell>
          <cell r="C26">
            <v>118137161.58892822</v>
          </cell>
          <cell r="D26">
            <v>21921726.51385498</v>
          </cell>
          <cell r="E26">
            <v>18.556164901044546</v>
          </cell>
          <cell r="F26">
            <v>96215435.075073242</v>
          </cell>
          <cell r="G26">
            <v>81.443835098955446</v>
          </cell>
          <cell r="H26">
            <v>49128567.359741211</v>
          </cell>
          <cell r="I26">
            <v>6.4873032248346494</v>
          </cell>
          <cell r="J26">
            <v>93.512696775165352</v>
          </cell>
          <cell r="K26">
            <v>3187119.1346435547</v>
          </cell>
          <cell r="L26">
            <v>11567169.174453124</v>
          </cell>
          <cell r="M26">
            <v>26302439.316875</v>
          </cell>
          <cell r="N26">
            <v>11567169.174453124</v>
          </cell>
          <cell r="O26">
            <v>3.9506990726252904</v>
          </cell>
          <cell r="P26">
            <v>3.5714065047580372</v>
          </cell>
          <cell r="Q26">
            <v>0</v>
          </cell>
          <cell r="R26">
            <v>286111.02508544922</v>
          </cell>
          <cell r="S26">
            <v>706385.24487304688</v>
          </cell>
          <cell r="T26">
            <v>0.55433872513865623</v>
          </cell>
          <cell r="U26">
            <v>-420274.21978759766</v>
          </cell>
          <cell r="V26">
            <v>-0.55433872513866334</v>
          </cell>
          <cell r="W26">
            <v>1242525.3519287109</v>
          </cell>
          <cell r="X26">
            <v>0.28941704226555043</v>
          </cell>
          <cell r="Y26">
            <v>-0.28941704226555487</v>
          </cell>
          <cell r="Z26">
            <v>219196.75366210938</v>
          </cell>
          <cell r="AA26">
            <v>1767126.751015624</v>
          </cell>
          <cell r="AB26">
            <v>342879.72835937515</v>
          </cell>
          <cell r="AC26">
            <v>1767126.751015624</v>
          </cell>
          <cell r="AD26">
            <v>0.36152849526908248</v>
          </cell>
          <cell r="AE26">
            <v>-4.8158129047522813E-2</v>
          </cell>
        </row>
        <row r="27">
          <cell r="A27" t="str">
            <v>US - Safeway KA</v>
          </cell>
          <cell r="B27" t="str">
            <v>US - FOOD</v>
          </cell>
          <cell r="C27">
            <v>118137161.58892822</v>
          </cell>
          <cell r="D27">
            <v>13279909.957214355</v>
          </cell>
          <cell r="E27">
            <v>11.241094485936037</v>
          </cell>
          <cell r="F27">
            <v>104857251.63171387</v>
          </cell>
          <cell r="G27">
            <v>88.758905514063969</v>
          </cell>
          <cell r="H27">
            <v>49128567.359741211</v>
          </cell>
          <cell r="I27">
            <v>1.5187813012441906</v>
          </cell>
          <cell r="J27">
            <v>98.481218698755811</v>
          </cell>
          <cell r="K27">
            <v>746155.49462890625</v>
          </cell>
          <cell r="L27">
            <v>2377168.4831249998</v>
          </cell>
          <cell r="M27">
            <v>7229235.2821875</v>
          </cell>
          <cell r="N27">
            <v>2377168.4831249998</v>
          </cell>
          <cell r="O27">
            <v>0.81190801138257052</v>
          </cell>
          <cell r="P27">
            <v>0.98160241338019949</v>
          </cell>
          <cell r="Q27">
            <v>0</v>
          </cell>
          <cell r="R27">
            <v>286111.02508544922</v>
          </cell>
          <cell r="S27">
            <v>-204547.68560791016</v>
          </cell>
          <cell r="T27">
            <v>-0.20085497340917868</v>
          </cell>
          <cell r="U27">
            <v>490658.71069335938</v>
          </cell>
          <cell r="V27">
            <v>0.20085497340917868</v>
          </cell>
          <cell r="W27">
            <v>1242525.3519287109</v>
          </cell>
          <cell r="X27">
            <v>-4.9241777512339491E-2</v>
          </cell>
          <cell r="Y27">
            <v>4.9241777512335716E-2</v>
          </cell>
          <cell r="Z27">
            <v>-4708.695556640625</v>
          </cell>
          <cell r="AA27">
            <v>183587.5</v>
          </cell>
          <cell r="AB27">
            <v>-23438.855781249702</v>
          </cell>
          <cell r="AC27">
            <v>183587.5</v>
          </cell>
          <cell r="AD27">
            <v>8.5302316240678522E-3</v>
          </cell>
          <cell r="AE27">
            <v>-2.9644434656523444E-2</v>
          </cell>
        </row>
        <row r="28">
          <cell r="A28" t="str">
            <v>US - Save A Lot KA</v>
          </cell>
          <cell r="B28" t="str">
            <v>US - FOOD</v>
          </cell>
          <cell r="C28">
            <v>118137161.58892822</v>
          </cell>
          <cell r="D28">
            <v>10263890.296539307</v>
          </cell>
          <cell r="E28">
            <v>8.6881131715807491</v>
          </cell>
          <cell r="F28">
            <v>107873271.29238892</v>
          </cell>
          <cell r="G28">
            <v>91.311886828419247</v>
          </cell>
          <cell r="H28">
            <v>49128567.359741211</v>
          </cell>
          <cell r="I28">
            <v>0</v>
          </cell>
          <cell r="J28">
            <v>0</v>
          </cell>
          <cell r="K28">
            <v>0</v>
          </cell>
          <cell r="L28">
            <v>0</v>
          </cell>
          <cell r="M28">
            <v>0</v>
          </cell>
          <cell r="N28">
            <v>0</v>
          </cell>
          <cell r="O28">
            <v>0</v>
          </cell>
          <cell r="P28">
            <v>0</v>
          </cell>
          <cell r="Q28">
            <v>0</v>
          </cell>
          <cell r="R28">
            <v>286111.02508544922</v>
          </cell>
          <cell r="S28">
            <v>763463.12905883789</v>
          </cell>
          <cell r="T28">
            <v>0.62672795521913649</v>
          </cell>
          <cell r="U28">
            <v>-477352.10397338867</v>
          </cell>
          <cell r="V28">
            <v>-0.62672795521913827</v>
          </cell>
          <cell r="W28">
            <v>1242525.3519287109</v>
          </cell>
        </row>
        <row r="29">
          <cell r="A29" t="str">
            <v>US - Shop N Save KA</v>
          </cell>
          <cell r="B29" t="str">
            <v>US - FOOD</v>
          </cell>
          <cell r="C29">
            <v>118137161.58892822</v>
          </cell>
          <cell r="D29">
            <v>1777778.8415527344</v>
          </cell>
          <cell r="E29">
            <v>1.5048430296122395</v>
          </cell>
          <cell r="F29">
            <v>116359382.74737549</v>
          </cell>
          <cell r="G29">
            <v>98.495156970387754</v>
          </cell>
          <cell r="H29">
            <v>49128567.359741211</v>
          </cell>
          <cell r="I29">
            <v>0.16623142141866998</v>
          </cell>
          <cell r="J29">
            <v>99.833768578581328</v>
          </cell>
          <cell r="K29">
            <v>81667.115844726563</v>
          </cell>
          <cell r="L29">
            <v>0</v>
          </cell>
          <cell r="M29">
            <v>0</v>
          </cell>
          <cell r="N29">
            <v>0</v>
          </cell>
          <cell r="O29">
            <v>0</v>
          </cell>
          <cell r="P29">
            <v>0</v>
          </cell>
          <cell r="Q29">
            <v>0</v>
          </cell>
          <cell r="R29">
            <v>286111.02508544922</v>
          </cell>
          <cell r="S29">
            <v>77809.998168945313</v>
          </cell>
          <cell r="T29">
            <v>6.2370658555288561E-2</v>
          </cell>
          <cell r="U29">
            <v>208301.02691650391</v>
          </cell>
          <cell r="V29">
            <v>-6.2370658555295222E-2</v>
          </cell>
          <cell r="W29">
            <v>1242525.3519287109</v>
          </cell>
          <cell r="X29">
            <v>1.5829085478496041E-2</v>
          </cell>
          <cell r="Y29">
            <v>-1.5829085478500815E-2</v>
          </cell>
          <cell r="Z29">
            <v>9645.3900756835937</v>
          </cell>
        </row>
        <row r="30">
          <cell r="A30" t="str">
            <v>US - Trader Joe's KA</v>
          </cell>
          <cell r="B30" t="str">
            <v>US - FOOD</v>
          </cell>
          <cell r="C30">
            <v>118137161.58892822</v>
          </cell>
          <cell r="D30">
            <v>12362134.622375488</v>
          </cell>
          <cell r="E30">
            <v>10.464221804643445</v>
          </cell>
          <cell r="F30">
            <v>105775026.96655273</v>
          </cell>
          <cell r="G30">
            <v>89.535778195356556</v>
          </cell>
          <cell r="H30">
            <v>49128567.359741211</v>
          </cell>
          <cell r="I30">
            <v>0</v>
          </cell>
          <cell r="J30">
            <v>0</v>
          </cell>
          <cell r="K30">
            <v>0</v>
          </cell>
          <cell r="L30">
            <v>0</v>
          </cell>
          <cell r="M30">
            <v>0</v>
          </cell>
          <cell r="N30">
            <v>0</v>
          </cell>
          <cell r="O30">
            <v>0</v>
          </cell>
          <cell r="P30">
            <v>0</v>
          </cell>
          <cell r="Q30">
            <v>0</v>
          </cell>
          <cell r="R30">
            <v>286111.02508544922</v>
          </cell>
          <cell r="S30">
            <v>373250.40014648438</v>
          </cell>
          <cell r="T30">
            <v>0.2913093317636779</v>
          </cell>
          <cell r="U30">
            <v>-87139.375061035156</v>
          </cell>
          <cell r="V30">
            <v>-0.2913093317636708</v>
          </cell>
          <cell r="W30">
            <v>1242525.3519287109</v>
          </cell>
        </row>
        <row r="31">
          <cell r="A31" t="str">
            <v>US - Walmart NeighMkt KA</v>
          </cell>
          <cell r="B31" t="str">
            <v>US - FOOD</v>
          </cell>
          <cell r="C31">
            <v>118137161.58892822</v>
          </cell>
          <cell r="D31">
            <v>3939555.909362793</v>
          </cell>
          <cell r="E31">
            <v>3.3347304576953771</v>
          </cell>
          <cell r="F31">
            <v>114197605.67956543</v>
          </cell>
          <cell r="G31">
            <v>96.665269542304628</v>
          </cell>
          <cell r="H31">
            <v>49128567.359741211</v>
          </cell>
          <cell r="I31">
            <v>0.87938824614866351</v>
          </cell>
          <cell r="J31">
            <v>99.120611753851335</v>
          </cell>
          <cell r="K31">
            <v>432030.84686279297</v>
          </cell>
          <cell r="L31">
            <v>1908070.5374218749</v>
          </cell>
          <cell r="M31">
            <v>2891768.0831249999</v>
          </cell>
          <cell r="N31">
            <v>1908070.5374218749</v>
          </cell>
          <cell r="O31">
            <v>0.65169034782899982</v>
          </cell>
          <cell r="P31">
            <v>0.39265100920500251</v>
          </cell>
          <cell r="Q31">
            <v>0</v>
          </cell>
          <cell r="R31">
            <v>286111.02508544922</v>
          </cell>
          <cell r="S31">
            <v>-9453.6380004882812</v>
          </cell>
          <cell r="T31">
            <v>-1.6117522420003194E-2</v>
          </cell>
          <cell r="U31">
            <v>295564.6630859375</v>
          </cell>
          <cell r="V31">
            <v>1.6117522420003638E-2</v>
          </cell>
          <cell r="W31">
            <v>1242525.3519287109</v>
          </cell>
          <cell r="X31">
            <v>-3.4240601130337667E-2</v>
          </cell>
          <cell r="Y31">
            <v>3.4240601130335335E-2</v>
          </cell>
          <cell r="Z31">
            <v>-5469.8467407226562</v>
          </cell>
          <cell r="AA31">
            <v>788986.99992187484</v>
          </cell>
          <cell r="AB31">
            <v>64848.868203124963</v>
          </cell>
          <cell r="AC31">
            <v>788986.99992187484</v>
          </cell>
          <cell r="AD31">
            <v>0.2418368458897876</v>
          </cell>
          <cell r="AE31">
            <v>-1.5088677400315054E-3</v>
          </cell>
        </row>
        <row r="32">
          <cell r="A32" t="str">
            <v>US - Whole Foods KA</v>
          </cell>
          <cell r="B32" t="str">
            <v>US - FOOD</v>
          </cell>
          <cell r="C32">
            <v>118137161.58892822</v>
          </cell>
          <cell r="D32">
            <v>7303309.1667480469</v>
          </cell>
          <cell r="E32">
            <v>6.1820591154549209</v>
          </cell>
          <cell r="F32">
            <v>110833852.42218018</v>
          </cell>
          <cell r="G32">
            <v>93.817940884545081</v>
          </cell>
          <cell r="H32">
            <v>49128567.359741211</v>
          </cell>
          <cell r="I32">
            <v>0</v>
          </cell>
          <cell r="J32">
            <v>0</v>
          </cell>
          <cell r="K32">
            <v>0</v>
          </cell>
          <cell r="L32">
            <v>0</v>
          </cell>
          <cell r="M32">
            <v>0</v>
          </cell>
          <cell r="N32">
            <v>0</v>
          </cell>
          <cell r="O32">
            <v>0</v>
          </cell>
          <cell r="P32">
            <v>0</v>
          </cell>
          <cell r="Q32">
            <v>0</v>
          </cell>
          <cell r="R32">
            <v>286111.02508544922</v>
          </cell>
          <cell r="S32">
            <v>465693.22406005859</v>
          </cell>
          <cell r="T32">
            <v>0.38014567473944272</v>
          </cell>
          <cell r="U32">
            <v>-179582.19897460937</v>
          </cell>
          <cell r="V32">
            <v>-0.38014567473943828</v>
          </cell>
          <cell r="W32">
            <v>1242525.3519287109</v>
          </cell>
        </row>
        <row r="33">
          <cell r="A33" t="str">
            <v>US - HW-HOME-CTR</v>
          </cell>
          <cell r="B33" t="str">
            <v>US - HW-HOME-CTR</v>
          </cell>
          <cell r="C33">
            <v>118137161.58892822</v>
          </cell>
          <cell r="D33">
            <v>83695449.102386475</v>
          </cell>
          <cell r="E33">
            <v>70.845996278135047</v>
          </cell>
          <cell r="F33">
            <v>34441712.486541748</v>
          </cell>
          <cell r="G33">
            <v>29.154003721864953</v>
          </cell>
          <cell r="H33">
            <v>49128567.359741211</v>
          </cell>
          <cell r="I33">
            <v>0</v>
          </cell>
          <cell r="J33">
            <v>0</v>
          </cell>
          <cell r="K33">
            <v>0</v>
          </cell>
          <cell r="L33">
            <v>0</v>
          </cell>
          <cell r="M33">
            <v>0</v>
          </cell>
          <cell r="N33">
            <v>0</v>
          </cell>
          <cell r="O33">
            <v>0</v>
          </cell>
          <cell r="P33">
            <v>0</v>
          </cell>
          <cell r="Q33">
            <v>0</v>
          </cell>
          <cell r="R33">
            <v>286111.02508544922</v>
          </cell>
          <cell r="S33">
            <v>-598585.15426635742</v>
          </cell>
          <cell r="T33">
            <v>-0.67991193681864104</v>
          </cell>
          <cell r="U33">
            <v>884696.17935180664</v>
          </cell>
          <cell r="V33">
            <v>0.67991193681864104</v>
          </cell>
          <cell r="W33">
            <v>1242525.3519287109</v>
          </cell>
        </row>
        <row r="34">
          <cell r="A34" t="str">
            <v>US - Home Depot KA</v>
          </cell>
          <cell r="B34" t="str">
            <v>US - HW-HOME-CTR</v>
          </cell>
          <cell r="C34">
            <v>118137161.58892822</v>
          </cell>
          <cell r="D34">
            <v>49094690.706634521</v>
          </cell>
          <cell r="E34">
            <v>41.557364377404902</v>
          </cell>
          <cell r="F34">
            <v>69042470.882293701</v>
          </cell>
          <cell r="G34">
            <v>58.442635622595098</v>
          </cell>
          <cell r="H34">
            <v>49128567.359741211</v>
          </cell>
          <cell r="I34">
            <v>0</v>
          </cell>
          <cell r="J34">
            <v>0</v>
          </cell>
          <cell r="K34">
            <v>0</v>
          </cell>
          <cell r="L34">
            <v>0</v>
          </cell>
          <cell r="M34">
            <v>0</v>
          </cell>
          <cell r="N34">
            <v>0</v>
          </cell>
          <cell r="O34">
            <v>0</v>
          </cell>
          <cell r="P34">
            <v>0</v>
          </cell>
          <cell r="Q34">
            <v>0</v>
          </cell>
          <cell r="R34">
            <v>286111.02508544922</v>
          </cell>
          <cell r="S34">
            <v>-966211.22152709961</v>
          </cell>
          <cell r="T34">
            <v>-0.92074819660428631</v>
          </cell>
          <cell r="U34">
            <v>1252322.2466125488</v>
          </cell>
          <cell r="V34">
            <v>0.92074819660428631</v>
          </cell>
          <cell r="W34">
            <v>1242525.3519287109</v>
          </cell>
        </row>
        <row r="35">
          <cell r="A35" t="str">
            <v>US - Lowe's Home Imp KA</v>
          </cell>
          <cell r="B35" t="str">
            <v>US - HW-HOME-CTR</v>
          </cell>
          <cell r="C35">
            <v>118137161.58892822</v>
          </cell>
          <cell r="D35">
            <v>45109532.517364502</v>
          </cell>
          <cell r="E35">
            <v>38.184032789215209</v>
          </cell>
          <cell r="F35">
            <v>73027629.071563721</v>
          </cell>
          <cell r="G35">
            <v>61.815967210784791</v>
          </cell>
          <cell r="H35">
            <v>49128567.359741211</v>
          </cell>
          <cell r="I35">
            <v>0</v>
          </cell>
          <cell r="J35">
            <v>0</v>
          </cell>
          <cell r="K35">
            <v>0</v>
          </cell>
          <cell r="L35">
            <v>0</v>
          </cell>
          <cell r="M35">
            <v>0</v>
          </cell>
          <cell r="N35">
            <v>0</v>
          </cell>
          <cell r="O35">
            <v>0</v>
          </cell>
          <cell r="P35">
            <v>0</v>
          </cell>
          <cell r="Q35">
            <v>0</v>
          </cell>
          <cell r="R35">
            <v>286111.02508544922</v>
          </cell>
          <cell r="S35">
            <v>-280202.7897644043</v>
          </cell>
          <cell r="T35">
            <v>-0.33046079397112038</v>
          </cell>
          <cell r="U35">
            <v>566313.81484985352</v>
          </cell>
          <cell r="V35">
            <v>0.33046079397112038</v>
          </cell>
          <cell r="W35">
            <v>1242525.3519287109</v>
          </cell>
        </row>
        <row r="36">
          <cell r="A36" t="str">
            <v>US - MASS/SUPCEN</v>
          </cell>
          <cell r="B36" t="str">
            <v>US - MASS/SUPCEN</v>
          </cell>
          <cell r="C36">
            <v>118137161.58892822</v>
          </cell>
          <cell r="D36">
            <v>112047735.15661621</v>
          </cell>
          <cell r="E36">
            <v>94.845460691276074</v>
          </cell>
          <cell r="F36">
            <v>6089426.4323120117</v>
          </cell>
          <cell r="G36">
            <v>5.1545393087239262</v>
          </cell>
          <cell r="H36">
            <v>49128567.359741211</v>
          </cell>
          <cell r="I36">
            <v>51.176065793104272</v>
          </cell>
          <cell r="J36">
            <v>48.823934206895728</v>
          </cell>
          <cell r="K36">
            <v>25142067.955230713</v>
          </cell>
          <cell r="L36">
            <v>94658737.119765624</v>
          </cell>
          <cell r="M36">
            <v>273057883.59718752</v>
          </cell>
          <cell r="N36">
            <v>94658737.119765624</v>
          </cell>
          <cell r="O36">
            <v>32.330138801883635</v>
          </cell>
          <cell r="P36">
            <v>37.07643575965951</v>
          </cell>
          <cell r="Q36">
            <v>0</v>
          </cell>
          <cell r="R36">
            <v>286111.02508544922</v>
          </cell>
          <cell r="S36">
            <v>-250384.37097167969</v>
          </cell>
          <cell r="T36">
            <v>-0.44271789543348916</v>
          </cell>
          <cell r="U36">
            <v>536495.39605712891</v>
          </cell>
          <cell r="V36">
            <v>0.44271789543348916</v>
          </cell>
          <cell r="W36">
            <v>1242525.3519287109</v>
          </cell>
          <cell r="X36">
            <v>-0.48858709399024036</v>
          </cell>
          <cell r="Y36">
            <v>0.48858709399024036</v>
          </cell>
          <cell r="Z36">
            <v>401910.57052612305</v>
          </cell>
          <cell r="AA36">
            <v>172119.25484375656</v>
          </cell>
          <cell r="AB36">
            <v>-9971910.4701952934</v>
          </cell>
          <cell r="AC36">
            <v>172119.25484375656</v>
          </cell>
          <cell r="AD36">
            <v>-2.2746694368671285</v>
          </cell>
          <cell r="AE36">
            <v>-2.3866618104848882</v>
          </cell>
        </row>
        <row r="37">
          <cell r="A37" t="str">
            <v>US - Kmart Mass+Supcen KA</v>
          </cell>
          <cell r="B37" t="str">
            <v>US - MASS/SUPCEN</v>
          </cell>
          <cell r="C37">
            <v>118137161.58892822</v>
          </cell>
          <cell r="D37">
            <v>34498083.589050293</v>
          </cell>
          <cell r="E37">
            <v>29.201720377445945</v>
          </cell>
          <cell r="F37">
            <v>83639077.99987793</v>
          </cell>
          <cell r="G37">
            <v>70.798279622554048</v>
          </cell>
          <cell r="H37">
            <v>49128567.359741211</v>
          </cell>
          <cell r="I37">
            <v>1.993708169515011</v>
          </cell>
          <cell r="J37">
            <v>98.006291830484983</v>
          </cell>
          <cell r="K37">
            <v>979480.2610168457</v>
          </cell>
          <cell r="L37">
            <v>3016278.7028124998</v>
          </cell>
          <cell r="M37">
            <v>7736208.4715625001</v>
          </cell>
          <cell r="N37">
            <v>3016278.7028124998</v>
          </cell>
          <cell r="O37">
            <v>1.0301923741462131</v>
          </cell>
          <cell r="P37">
            <v>1.0504404144666677</v>
          </cell>
          <cell r="Q37">
            <v>0</v>
          </cell>
          <cell r="R37">
            <v>286111.02508544922</v>
          </cell>
          <cell r="S37">
            <v>-1308782.0740966797</v>
          </cell>
          <cell r="T37">
            <v>-1.1814331810787841</v>
          </cell>
          <cell r="U37">
            <v>1594893.0991821289</v>
          </cell>
          <cell r="V37">
            <v>1.1814331810787735</v>
          </cell>
          <cell r="W37">
            <v>1242525.3519287109</v>
          </cell>
          <cell r="X37">
            <v>-0.22500600124057502</v>
          </cell>
          <cell r="Y37">
            <v>0.22500600124057257</v>
          </cell>
          <cell r="Z37">
            <v>-82974.138824462891</v>
          </cell>
          <cell r="AA37">
            <v>-1113708.6782812499</v>
          </cell>
          <cell r="AB37">
            <v>418696.71820312552</v>
          </cell>
          <cell r="AC37">
            <v>-1113708.6782812499</v>
          </cell>
          <cell r="AD37">
            <v>-0.4823754855217508</v>
          </cell>
          <cell r="AE37">
            <v>3.0153199669947339E-2</v>
          </cell>
        </row>
        <row r="38">
          <cell r="A38" t="str">
            <v>US - Target Mass+SupCen KA</v>
          </cell>
          <cell r="B38" t="str">
            <v>US - MASS/SUPCEN</v>
          </cell>
          <cell r="C38">
            <v>118137161.58892822</v>
          </cell>
          <cell r="D38">
            <v>74187584.717651367</v>
          </cell>
          <cell r="E38">
            <v>62.797839155638059</v>
          </cell>
          <cell r="F38">
            <v>43949576.871276855</v>
          </cell>
          <cell r="G38">
            <v>37.202160844361941</v>
          </cell>
          <cell r="H38">
            <v>49128567.359741211</v>
          </cell>
          <cell r="I38">
            <v>14.127125132047569</v>
          </cell>
          <cell r="J38">
            <v>85.872874867952433</v>
          </cell>
          <cell r="K38">
            <v>6940454.1864929199</v>
          </cell>
          <cell r="L38">
            <v>22993904.489765625</v>
          </cell>
          <cell r="M38">
            <v>46366967.753437497</v>
          </cell>
          <cell r="N38">
            <v>22993904.489765625</v>
          </cell>
          <cell r="O38">
            <v>7.8534337808754673</v>
          </cell>
          <cell r="P38">
            <v>6.2958149335712363</v>
          </cell>
          <cell r="Q38">
            <v>0</v>
          </cell>
          <cell r="R38">
            <v>286111.02508544922</v>
          </cell>
          <cell r="S38">
            <v>-381341.58630371094</v>
          </cell>
          <cell r="T38">
            <v>-0.47603574593465225</v>
          </cell>
          <cell r="U38">
            <v>667452.61138916016</v>
          </cell>
          <cell r="V38">
            <v>0.47603574593465225</v>
          </cell>
          <cell r="W38">
            <v>1242525.3519287109</v>
          </cell>
          <cell r="X38">
            <v>2.015337573162471</v>
          </cell>
          <cell r="Y38">
            <v>-2.0153375731624692</v>
          </cell>
          <cell r="Z38">
            <v>1140598.5081481934</v>
          </cell>
          <cell r="AA38">
            <v>4752096.7232031263</v>
          </cell>
          <cell r="AB38">
            <v>5271860.1982421875</v>
          </cell>
          <cell r="AC38">
            <v>4752096.7232031263</v>
          </cell>
          <cell r="AD38">
            <v>1.1725484454252006</v>
          </cell>
          <cell r="AE38">
            <v>0.5658872966237567</v>
          </cell>
        </row>
        <row r="39">
          <cell r="A39" t="str">
            <v>US - Walmart Mass+Supcen KA</v>
          </cell>
          <cell r="B39" t="str">
            <v>US - MASS/SUPCEN</v>
          </cell>
          <cell r="C39">
            <v>118137161.58892822</v>
          </cell>
          <cell r="D39">
            <v>97322051.478973389</v>
          </cell>
          <cell r="E39">
            <v>82.380556778244426</v>
          </cell>
          <cell r="F39">
            <v>20815110.109954834</v>
          </cell>
          <cell r="G39">
            <v>17.619443221755574</v>
          </cell>
          <cell r="H39">
            <v>49128567.359741211</v>
          </cell>
          <cell r="I39">
            <v>40.123420011596764</v>
          </cell>
          <cell r="J39">
            <v>59.876579988403236</v>
          </cell>
          <cell r="K39">
            <v>19712061.427429199</v>
          </cell>
          <cell r="L39">
            <v>66637953.413437501</v>
          </cell>
          <cell r="M39">
            <v>214749735.90050781</v>
          </cell>
          <cell r="N39">
            <v>66637953.413437501</v>
          </cell>
          <cell r="O39">
            <v>22.759803784452011</v>
          </cell>
          <cell r="P39">
            <v>29.159219586073998</v>
          </cell>
          <cell r="Q39">
            <v>0</v>
          </cell>
          <cell r="R39">
            <v>286111.02508544922</v>
          </cell>
          <cell r="S39">
            <v>-669448.64859008789</v>
          </cell>
          <cell r="T39">
            <v>-0.76804449322163748</v>
          </cell>
          <cell r="U39">
            <v>955559.67367553711</v>
          </cell>
          <cell r="V39">
            <v>0.76804449322163748</v>
          </cell>
          <cell r="W39">
            <v>1242525.3519287109</v>
          </cell>
          <cell r="X39">
            <v>-1.7185922832233302</v>
          </cell>
          <cell r="Y39">
            <v>1.7185922832233302</v>
          </cell>
          <cell r="Z39">
            <v>-324422.15698242187</v>
          </cell>
          <cell r="AA39">
            <v>-4036420.3681250066</v>
          </cell>
          <cell r="AB39">
            <v>-16213737.295820326</v>
          </cell>
          <cell r="AC39">
            <v>-4036420.3681250066</v>
          </cell>
          <cell r="AD39">
            <v>-3.1240007941085324</v>
          </cell>
          <cell r="AE39">
            <v>-3.0442242524788021</v>
          </cell>
        </row>
        <row r="40">
          <cell r="A40" t="str">
            <v>US - PET</v>
          </cell>
          <cell r="B40" t="str">
            <v>US - PET</v>
          </cell>
          <cell r="C40">
            <v>118137161.58892822</v>
          </cell>
          <cell r="D40">
            <v>47593524.215240479</v>
          </cell>
          <cell r="E40">
            <v>40.286666426647017</v>
          </cell>
          <cell r="F40">
            <v>70543637.373687744</v>
          </cell>
          <cell r="G40">
            <v>59.713333573352983</v>
          </cell>
          <cell r="H40">
            <v>49128567.359741211</v>
          </cell>
          <cell r="I40">
            <v>0</v>
          </cell>
          <cell r="J40">
            <v>0</v>
          </cell>
          <cell r="K40">
            <v>0</v>
          </cell>
          <cell r="L40">
            <v>0</v>
          </cell>
          <cell r="M40">
            <v>0</v>
          </cell>
          <cell r="N40">
            <v>0</v>
          </cell>
          <cell r="O40">
            <v>0</v>
          </cell>
          <cell r="P40">
            <v>0</v>
          </cell>
          <cell r="Q40">
            <v>0</v>
          </cell>
          <cell r="R40">
            <v>286111.02508544922</v>
          </cell>
          <cell r="S40">
            <v>594321.5934753418</v>
          </cell>
          <cell r="T40">
            <v>0.4064936179162828</v>
          </cell>
          <cell r="U40">
            <v>-308210.56838989258</v>
          </cell>
          <cell r="V40">
            <v>-0.4064936179162828</v>
          </cell>
          <cell r="W40">
            <v>1242525.3519287109</v>
          </cell>
        </row>
        <row r="41">
          <cell r="A41" t="str">
            <v>US - Petco KA</v>
          </cell>
          <cell r="B41" t="str">
            <v>US - PET</v>
          </cell>
          <cell r="C41">
            <v>118137161.58892822</v>
          </cell>
          <cell r="D41">
            <v>12941913.315551758</v>
          </cell>
          <cell r="E41">
            <v>10.954989218874776</v>
          </cell>
          <cell r="F41">
            <v>105195248.27337646</v>
          </cell>
          <cell r="G41">
            <v>89.045010781125228</v>
          </cell>
          <cell r="H41">
            <v>49128567.359741211</v>
          </cell>
          <cell r="I41">
            <v>0</v>
          </cell>
          <cell r="J41">
            <v>0</v>
          </cell>
          <cell r="K41">
            <v>0</v>
          </cell>
          <cell r="L41">
            <v>0</v>
          </cell>
          <cell r="M41">
            <v>0</v>
          </cell>
          <cell r="N41">
            <v>0</v>
          </cell>
          <cell r="O41">
            <v>0</v>
          </cell>
          <cell r="P41">
            <v>0</v>
          </cell>
          <cell r="Q41">
            <v>0</v>
          </cell>
          <cell r="R41">
            <v>286111.02508544922</v>
          </cell>
          <cell r="S41">
            <v>-17375.862976074219</v>
          </cell>
          <cell r="T41">
            <v>-4.1339720515942702E-2</v>
          </cell>
          <cell r="U41">
            <v>303486.88806152344</v>
          </cell>
          <cell r="V41">
            <v>4.1339720515949807E-2</v>
          </cell>
          <cell r="W41">
            <v>1242525.3519287109</v>
          </cell>
        </row>
        <row r="42">
          <cell r="A42" t="str">
            <v>US - Petsmart KA</v>
          </cell>
          <cell r="B42" t="str">
            <v>US - PET</v>
          </cell>
          <cell r="C42">
            <v>118137161.58892822</v>
          </cell>
          <cell r="D42">
            <v>21614471.409729004</v>
          </cell>
          <cell r="E42">
            <v>18.296081536933343</v>
          </cell>
          <cell r="F42">
            <v>96522690.179199219</v>
          </cell>
          <cell r="G42">
            <v>81.703918463066657</v>
          </cell>
          <cell r="H42">
            <v>49128567.359741211</v>
          </cell>
          <cell r="I42">
            <v>0</v>
          </cell>
          <cell r="J42">
            <v>0</v>
          </cell>
          <cell r="K42">
            <v>0</v>
          </cell>
          <cell r="L42">
            <v>0</v>
          </cell>
          <cell r="M42">
            <v>0</v>
          </cell>
          <cell r="N42">
            <v>0</v>
          </cell>
          <cell r="O42">
            <v>0</v>
          </cell>
          <cell r="P42">
            <v>0</v>
          </cell>
          <cell r="Q42">
            <v>0</v>
          </cell>
          <cell r="R42">
            <v>286111.02508544922</v>
          </cell>
          <cell r="S42">
            <v>-32815.45068359375</v>
          </cell>
          <cell r="T42">
            <v>-7.2262874799953636E-2</v>
          </cell>
          <cell r="U42">
            <v>318926.47576904297</v>
          </cell>
          <cell r="V42">
            <v>7.226287479994653E-2</v>
          </cell>
          <cell r="W42">
            <v>1242525.3519287109</v>
          </cell>
        </row>
        <row r="43">
          <cell r="A43" t="str">
            <v>US - SPECIALTY STORES</v>
          </cell>
          <cell r="B43" t="str">
            <v>US - SPECIALTY STORES</v>
          </cell>
          <cell r="C43">
            <v>118137161.58892822</v>
          </cell>
          <cell r="D43">
            <v>113398541.92044067</v>
          </cell>
          <cell r="E43">
            <v>95.988883087460565</v>
          </cell>
          <cell r="F43">
            <v>4738619.6684875488</v>
          </cell>
          <cell r="G43">
            <v>4.0111169125394355</v>
          </cell>
          <cell r="H43">
            <v>49128567.359741211</v>
          </cell>
          <cell r="I43">
            <v>6.3350184599953367</v>
          </cell>
          <cell r="J43">
            <v>93.664981540004661</v>
          </cell>
          <cell r="K43">
            <v>3112303.8113708496</v>
          </cell>
          <cell r="L43">
            <v>9479651.2110937499</v>
          </cell>
          <cell r="M43">
            <v>25999926.303291015</v>
          </cell>
          <cell r="N43">
            <v>9479651.2110937499</v>
          </cell>
          <cell r="O43">
            <v>3.2377195045433336</v>
          </cell>
          <cell r="P43">
            <v>3.5303305828075344</v>
          </cell>
          <cell r="Q43">
            <v>0</v>
          </cell>
          <cell r="R43">
            <v>286111.02508544922</v>
          </cell>
          <cell r="S43">
            <v>-43394.163604736328</v>
          </cell>
          <cell r="T43">
            <v>-0.26985668727836298</v>
          </cell>
          <cell r="U43">
            <v>329505.18869018555</v>
          </cell>
          <cell r="V43">
            <v>0.26985668727836298</v>
          </cell>
          <cell r="W43">
            <v>1242525.3519287109</v>
          </cell>
          <cell r="X43">
            <v>-9.9192100714574849E-2</v>
          </cell>
          <cell r="Y43">
            <v>9.9192100714574849E-2</v>
          </cell>
          <cell r="Z43">
            <v>31215.039398193359</v>
          </cell>
          <cell r="AA43">
            <v>-1086407.2585937493</v>
          </cell>
          <cell r="AB43">
            <v>840251.93446777388</v>
          </cell>
          <cell r="AC43">
            <v>-1086407.2585937493</v>
          </cell>
          <cell r="AD43">
            <v>-0.63199702722710516</v>
          </cell>
          <cell r="AE43">
            <v>2.2294661283486672E-2</v>
          </cell>
        </row>
        <row r="44">
          <cell r="A44" t="str">
            <v>US - Big Lots KA</v>
          </cell>
          <cell r="B44" t="str">
            <v>US - SPECIALTY STORES</v>
          </cell>
          <cell r="C44">
            <v>118137161.58892822</v>
          </cell>
          <cell r="D44">
            <v>30128393.586303711</v>
          </cell>
          <cell r="E44">
            <v>25.502892723238862</v>
          </cell>
          <cell r="F44">
            <v>88008768.002624512</v>
          </cell>
          <cell r="G44">
            <v>74.497107276761142</v>
          </cell>
          <cell r="H44">
            <v>49128567.359741211</v>
          </cell>
          <cell r="I44">
            <v>0.72769683114250705</v>
          </cell>
          <cell r="J44">
            <v>99.272303168857491</v>
          </cell>
          <cell r="K44">
            <v>357507.02786254883</v>
          </cell>
          <cell r="L44">
            <v>271987.85875000001</v>
          </cell>
          <cell r="M44">
            <v>656445.84375</v>
          </cell>
          <cell r="N44">
            <v>271987.85875000001</v>
          </cell>
          <cell r="O44">
            <v>9.2895864590807814E-2</v>
          </cell>
          <cell r="P44">
            <v>8.913374642351124E-2</v>
          </cell>
          <cell r="Q44">
            <v>0</v>
          </cell>
          <cell r="R44">
            <v>286111.02508544922</v>
          </cell>
          <cell r="S44">
            <v>-42694.824401855469</v>
          </cell>
          <cell r="T44">
            <v>-9.8142028980980456E-2</v>
          </cell>
          <cell r="U44">
            <v>328805.84948730469</v>
          </cell>
          <cell r="V44">
            <v>9.8142028980987561E-2</v>
          </cell>
          <cell r="W44">
            <v>1242525.3519287109</v>
          </cell>
          <cell r="X44">
            <v>-0.2050286734888066</v>
          </cell>
          <cell r="Y44">
            <v>0.20502867348879761</v>
          </cell>
          <cell r="Z44">
            <v>-89138.299102783203</v>
          </cell>
          <cell r="AA44">
            <v>-376499.08601562504</v>
          </cell>
          <cell r="AB44">
            <v>-502164.93695312506</v>
          </cell>
          <cell r="AC44">
            <v>-376499.08601562504</v>
          </cell>
          <cell r="AD44">
            <v>-0.14460619523558102</v>
          </cell>
          <cell r="AE44">
            <v>-7.2412391979935986E-2</v>
          </cell>
        </row>
        <row r="45">
          <cell r="A45" t="str">
            <v>US - TOY</v>
          </cell>
          <cell r="B45" t="str">
            <v>US - TOY</v>
          </cell>
          <cell r="C45">
            <v>118137161.58892822</v>
          </cell>
          <cell r="D45">
            <v>22775730.454071045</v>
          </cell>
          <cell r="E45">
            <v>19.279056774126506</v>
          </cell>
          <cell r="F45">
            <v>95361431.134857178</v>
          </cell>
          <cell r="G45">
            <v>80.720943225873498</v>
          </cell>
          <cell r="H45">
            <v>49128567.359741211</v>
          </cell>
          <cell r="I45">
            <v>0</v>
          </cell>
          <cell r="J45">
            <v>0</v>
          </cell>
          <cell r="K45">
            <v>0</v>
          </cell>
          <cell r="L45">
            <v>0</v>
          </cell>
          <cell r="M45">
            <v>0</v>
          </cell>
          <cell r="N45">
            <v>0</v>
          </cell>
          <cell r="O45">
            <v>0</v>
          </cell>
          <cell r="P45">
            <v>0</v>
          </cell>
          <cell r="Q45">
            <v>0</v>
          </cell>
          <cell r="R45">
            <v>286111.02508544922</v>
          </cell>
          <cell r="S45">
            <v>-984870.34585571289</v>
          </cell>
          <cell r="T45">
            <v>-0.88249519019396772</v>
          </cell>
          <cell r="U45">
            <v>1270981.3709411621</v>
          </cell>
          <cell r="V45">
            <v>0.88249519019396416</v>
          </cell>
          <cell r="W45">
            <v>1242525.3519287109</v>
          </cell>
        </row>
        <row r="46">
          <cell r="A46" t="str">
            <v>US - Toys R Us KA</v>
          </cell>
          <cell r="B46" t="str">
            <v>US - TOY</v>
          </cell>
          <cell r="C46">
            <v>118137161.58892822</v>
          </cell>
          <cell r="D46">
            <v>17697691.60836792</v>
          </cell>
          <cell r="E46">
            <v>14.980630455596236</v>
          </cell>
          <cell r="F46">
            <v>100439469.9805603</v>
          </cell>
          <cell r="G46">
            <v>85.019369544403759</v>
          </cell>
          <cell r="H46">
            <v>49128567.359741211</v>
          </cell>
          <cell r="I46">
            <v>0</v>
          </cell>
          <cell r="J46">
            <v>0</v>
          </cell>
          <cell r="K46">
            <v>0</v>
          </cell>
          <cell r="L46">
            <v>0</v>
          </cell>
          <cell r="M46">
            <v>0</v>
          </cell>
          <cell r="N46">
            <v>0</v>
          </cell>
          <cell r="O46">
            <v>0</v>
          </cell>
          <cell r="P46">
            <v>0</v>
          </cell>
          <cell r="Q46">
            <v>0</v>
          </cell>
          <cell r="R46">
            <v>286111.02508544922</v>
          </cell>
          <cell r="S46">
            <v>-427732.7575378418</v>
          </cell>
          <cell r="T46">
            <v>-0.39931251409904078</v>
          </cell>
          <cell r="U46">
            <v>713843.78262329102</v>
          </cell>
          <cell r="V46">
            <v>0.39931251409903723</v>
          </cell>
          <cell r="W46">
            <v>1242525.3519287109</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EK596"/>
  <sheetViews>
    <sheetView showGridLines="0" tabSelected="1" topLeftCell="K1" zoomScale="85" zoomScaleNormal="85" workbookViewId="0">
      <selection activeCell="AE7" sqref="AE7"/>
    </sheetView>
  </sheetViews>
  <sheetFormatPr defaultRowHeight="15"/>
  <cols>
    <col min="1" max="1" width="2.7109375" customWidth="1"/>
    <col min="2" max="2" width="0.28515625" customWidth="1"/>
    <col min="3" max="3" width="1.7109375" customWidth="1"/>
    <col min="4" max="4" width="8" customWidth="1"/>
    <col min="5" max="5" width="2.28515625" customWidth="1"/>
    <col min="6" max="6" width="9.5703125" customWidth="1"/>
    <col min="7" max="7" width="0.85546875" customWidth="1"/>
    <col min="8" max="8" width="6.5703125" customWidth="1"/>
    <col min="9" max="9" width="2.28515625" customWidth="1"/>
    <col min="10" max="10" width="9.5703125" customWidth="1"/>
    <col min="11" max="11" width="0.85546875" customWidth="1"/>
    <col min="12" max="12" width="6.5703125" customWidth="1"/>
    <col min="13" max="13" width="2.28515625" customWidth="1"/>
    <col min="14" max="14" width="9.5703125" customWidth="1"/>
    <col min="15" max="15" width="0.85546875" customWidth="1"/>
    <col min="16" max="16" width="6.5703125" customWidth="1"/>
    <col min="17" max="17" width="2.28515625" customWidth="1"/>
    <col min="18" max="18" width="9.5703125" customWidth="1"/>
    <col min="19" max="19" width="0.85546875" customWidth="1"/>
    <col min="20" max="20" width="6.5703125" customWidth="1"/>
    <col min="21" max="21" width="2.28515625" customWidth="1"/>
    <col min="22" max="22" width="9.5703125" customWidth="1"/>
    <col min="23" max="23" width="0.85546875" customWidth="1"/>
    <col min="24" max="24" width="6.5703125" customWidth="1"/>
    <col min="25" max="25" width="2.28515625" customWidth="1"/>
    <col min="26" max="26" width="9.5703125" customWidth="1"/>
    <col min="27" max="27" width="0.85546875" customWidth="1"/>
    <col min="28" max="28" width="6.5703125" customWidth="1"/>
    <col min="29" max="29" width="2.28515625" customWidth="1"/>
    <col min="30" max="30" width="9.5703125" customWidth="1"/>
    <col min="31" max="31" width="0.85546875" customWidth="1"/>
    <col min="32" max="32" width="6.5703125" customWidth="1"/>
    <col min="33" max="33" width="2.28515625" customWidth="1"/>
    <col min="34" max="34" width="9.5703125" customWidth="1"/>
    <col min="35" max="35" width="1.7109375" customWidth="1"/>
    <col min="36" max="36" width="0.28515625" customWidth="1"/>
    <col min="78" max="78" width="14.140625" customWidth="1"/>
    <col min="79" max="79" width="14" bestFit="1" customWidth="1"/>
    <col min="80" max="80" width="18.85546875" bestFit="1" customWidth="1"/>
    <col min="81" max="81" width="14.7109375" bestFit="1" customWidth="1"/>
    <col min="82" max="82" width="11.28515625" bestFit="1" customWidth="1"/>
    <col min="83" max="83" width="18.5703125" bestFit="1" customWidth="1"/>
    <col min="84" max="84" width="14" bestFit="1" customWidth="1"/>
    <col min="85" max="85" width="18.5703125" bestFit="1" customWidth="1"/>
    <col min="86" max="86" width="10.28515625" bestFit="1" customWidth="1"/>
    <col min="87" max="87" width="18.5703125" bestFit="1" customWidth="1"/>
    <col min="88" max="88" width="10.28515625" bestFit="1" customWidth="1"/>
    <col min="89" max="89" width="18.5703125" bestFit="1" customWidth="1"/>
    <col min="90" max="90" width="20.140625" bestFit="1" customWidth="1"/>
    <col min="91" max="91" width="16.140625" bestFit="1" customWidth="1"/>
    <col min="92" max="92" width="10.28515625" bestFit="1" customWidth="1"/>
    <col min="93" max="93" width="21" bestFit="1" customWidth="1"/>
    <col min="94" max="94" width="14" bestFit="1" customWidth="1"/>
    <col min="95" max="95" width="21" bestFit="1" customWidth="1"/>
    <col min="96" max="96" width="10.28515625" bestFit="1" customWidth="1"/>
    <col min="97" max="97" width="21" bestFit="1" customWidth="1"/>
    <col min="98" max="98" width="17.28515625" bestFit="1" customWidth="1"/>
    <col min="99" max="99" width="21" bestFit="1" customWidth="1"/>
    <col min="100" max="100" width="23.7109375" bestFit="1" customWidth="1"/>
    <col min="101" max="101" width="17.28515625" bestFit="1" customWidth="1"/>
    <col min="102" max="102" width="52.28515625" customWidth="1"/>
    <col min="103" max="103" width="29.7109375" bestFit="1" customWidth="1"/>
    <col min="104" max="104" width="13.42578125" bestFit="1" customWidth="1"/>
    <col min="105" max="105" width="18" bestFit="1" customWidth="1"/>
    <col min="106" max="106" width="16.140625" bestFit="1" customWidth="1"/>
    <col min="107" max="107" width="16.7109375" bestFit="1" customWidth="1"/>
    <col min="108" max="108" width="19" bestFit="1" customWidth="1"/>
    <col min="109" max="109" width="38.140625" bestFit="1" customWidth="1"/>
    <col min="110" max="110" width="28.7109375" bestFit="1" customWidth="1"/>
    <col min="111" max="111" width="31.28515625" bestFit="1" customWidth="1"/>
    <col min="112" max="112" width="28.42578125" bestFit="1" customWidth="1"/>
    <col min="113" max="113" width="37" bestFit="1" customWidth="1"/>
    <col min="114" max="114" width="39" bestFit="1" customWidth="1"/>
    <col min="115" max="115" width="43.28515625" bestFit="1" customWidth="1"/>
    <col min="116" max="116" width="45.28515625" bestFit="1" customWidth="1"/>
    <col min="117" max="117" width="47.85546875" bestFit="1" customWidth="1"/>
    <col min="118" max="118" width="29.7109375" bestFit="1" customWidth="1"/>
    <col min="119" max="119" width="13.42578125" bestFit="1" customWidth="1"/>
    <col min="120" max="120" width="18" bestFit="1" customWidth="1"/>
    <col min="121" max="121" width="16.140625" bestFit="1" customWidth="1"/>
    <col min="122" max="122" width="16.7109375" bestFit="1" customWidth="1"/>
    <col min="123" max="123" width="19" bestFit="1" customWidth="1"/>
    <col min="124" max="124" width="38.140625" bestFit="1" customWidth="1"/>
    <col min="125" max="125" width="28.7109375" bestFit="1" customWidth="1"/>
    <col min="126" max="126" width="31.28515625" bestFit="1" customWidth="1"/>
    <col min="127" max="127" width="28.42578125" bestFit="1" customWidth="1"/>
    <col min="128" max="128" width="37" bestFit="1" customWidth="1"/>
    <col min="129" max="129" width="39" bestFit="1" customWidth="1"/>
    <col min="130" max="130" width="43.28515625" bestFit="1" customWidth="1"/>
    <col min="131" max="131" width="45.28515625" bestFit="1" customWidth="1"/>
    <col min="132" max="132" width="47.85546875" bestFit="1" customWidth="1"/>
    <col min="133" max="133" width="39" bestFit="1" customWidth="1"/>
    <col min="134" max="134" width="43.28515625" bestFit="1" customWidth="1"/>
    <col min="135" max="135" width="39" bestFit="1" customWidth="1"/>
    <col min="136" max="136" width="43.28515625" bestFit="1" customWidth="1"/>
    <col min="137" max="138" width="12.7109375" bestFit="1" customWidth="1"/>
    <col min="139" max="139" width="15" bestFit="1" customWidth="1"/>
    <col min="140" max="140" width="12.7109375" bestFit="1" customWidth="1"/>
    <col min="141" max="141" width="13.7109375" customWidth="1"/>
  </cols>
  <sheetData>
    <row r="1" spans="1:138" ht="18" customHeight="1">
      <c r="A1" s="1"/>
      <c r="B1" s="1"/>
      <c r="C1" s="1" t="s">
        <v>0</v>
      </c>
      <c r="D1" s="1"/>
      <c r="E1" s="1"/>
      <c r="F1" s="1"/>
      <c r="G1" s="1"/>
      <c r="H1" s="1"/>
      <c r="I1" s="1"/>
      <c r="J1" s="1"/>
      <c r="K1" s="1"/>
      <c r="L1" s="1"/>
      <c r="M1" s="1"/>
      <c r="T1" s="130" t="s">
        <v>27</v>
      </c>
      <c r="U1" s="131"/>
      <c r="V1" s="131"/>
      <c r="W1" s="131"/>
      <c r="X1" s="131"/>
      <c r="Y1" s="132"/>
      <c r="Z1" s="62"/>
      <c r="AA1" s="136" t="s">
        <v>25</v>
      </c>
      <c r="AB1" s="137"/>
      <c r="AC1" s="137"/>
      <c r="AD1" s="137"/>
      <c r="AE1" s="137"/>
      <c r="AF1" s="137"/>
      <c r="AG1" s="137"/>
      <c r="AH1" s="137"/>
      <c r="AI1" s="137"/>
      <c r="AJ1" s="138"/>
      <c r="CA1" s="75" t="s">
        <v>42</v>
      </c>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t="s">
        <v>40</v>
      </c>
    </row>
    <row r="2" spans="1:138" ht="18">
      <c r="A2" s="1"/>
      <c r="B2" s="1"/>
      <c r="C2" s="1"/>
      <c r="D2" s="1"/>
      <c r="E2" s="1"/>
      <c r="F2" s="1"/>
      <c r="G2" s="1"/>
      <c r="H2" s="1"/>
      <c r="I2" s="1"/>
      <c r="J2" s="1"/>
      <c r="K2" s="1"/>
      <c r="L2" s="1"/>
      <c r="M2" s="1"/>
      <c r="T2" s="133" t="s">
        <v>26</v>
      </c>
      <c r="U2" s="134"/>
      <c r="V2" s="134"/>
      <c r="W2" s="134"/>
      <c r="X2" s="134"/>
      <c r="Y2" s="135"/>
      <c r="Z2" s="89"/>
      <c r="AA2" s="139" t="s">
        <v>29</v>
      </c>
      <c r="AB2" s="140"/>
      <c r="AC2" s="140"/>
      <c r="AD2" s="140"/>
      <c r="AE2" s="140"/>
      <c r="AF2" s="140"/>
      <c r="AG2" s="140"/>
      <c r="AH2" s="140"/>
      <c r="AI2" s="140"/>
      <c r="AJ2" s="141"/>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t="s">
        <v>40</v>
      </c>
    </row>
    <row r="3" spans="1:138">
      <c r="A3" s="2"/>
      <c r="B3" s="2" t="s">
        <v>28</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t="s">
        <v>40</v>
      </c>
    </row>
    <row r="4" spans="1:138"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t="s">
        <v>40</v>
      </c>
    </row>
    <row r="5" spans="1:13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t="s">
        <v>40</v>
      </c>
    </row>
    <row r="6" spans="1:138">
      <c r="A6" s="2"/>
      <c r="B6" s="2"/>
      <c r="C6" s="2"/>
      <c r="D6" t="str">
        <f>"Geography : "&amp;RIGHT(CX101,LEN(CX101)-14)</f>
        <v>Geography : US - Walgreens KA</v>
      </c>
      <c r="F6" s="2"/>
      <c r="G6" s="2"/>
      <c r="H6" s="2"/>
      <c r="I6" s="2"/>
      <c r="J6" s="2"/>
      <c r="K6" s="2"/>
      <c r="L6" s="2"/>
      <c r="M6" s="2"/>
      <c r="N6" s="2"/>
      <c r="O6" s="2"/>
      <c r="P6" s="2"/>
      <c r="Q6" s="2"/>
      <c r="R6" s="2"/>
      <c r="S6" s="8"/>
      <c r="T6" s="8"/>
      <c r="U6" s="9"/>
      <c r="V6" s="145" t="str">
        <f>TEXT(CZ107/1000000,"#,##0.0")&amp;"MM HHs"</f>
        <v>118.1MM HHs</v>
      </c>
      <c r="W6" s="146"/>
      <c r="X6" s="146"/>
      <c r="Y6" s="146"/>
      <c r="Z6" s="146"/>
      <c r="AA6" s="147"/>
      <c r="AB6" s="54"/>
      <c r="AC6" s="8"/>
      <c r="AD6" s="8"/>
      <c r="AE6" s="2"/>
      <c r="AF6" s="2"/>
      <c r="AG6" s="2"/>
      <c r="AH6" s="2"/>
      <c r="AI6" s="2"/>
      <c r="AJ6" s="2"/>
      <c r="AK6" s="2"/>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t="s">
        <v>40</v>
      </c>
    </row>
    <row r="7" spans="1:138">
      <c r="A7" s="2"/>
      <c r="B7" s="2"/>
      <c r="C7" s="2"/>
      <c r="D7" t="str">
        <f>CX102</f>
        <v>Time : Latest 52 Weeks Ending Sep 04, 2011</v>
      </c>
      <c r="F7" s="2"/>
      <c r="G7" s="2"/>
      <c r="H7" s="2"/>
      <c r="I7" s="2"/>
      <c r="J7" s="2"/>
      <c r="K7" s="2"/>
      <c r="L7" s="2"/>
      <c r="M7" s="2"/>
      <c r="N7" s="2"/>
      <c r="O7" s="2"/>
      <c r="P7" s="2"/>
      <c r="Q7" s="2"/>
      <c r="R7" s="45"/>
      <c r="S7" s="2"/>
      <c r="T7" s="2"/>
      <c r="U7" s="2"/>
      <c r="V7" s="148" t="str">
        <f>"in "&amp;IF(ISERROR(LEFT(CX108,FIND(" - ",CX108)))=TRUE,CX108,LEFT(CX108,FIND(" - ",CX108)))</f>
        <v xml:space="preserve">in US </v>
      </c>
      <c r="W7" s="149"/>
      <c r="X7" s="149"/>
      <c r="Y7" s="149"/>
      <c r="Z7" s="149"/>
      <c r="AA7" s="150"/>
      <c r="AB7" s="2"/>
      <c r="AC7" s="2"/>
      <c r="AD7" s="2"/>
      <c r="AE7" s="11"/>
      <c r="AF7" s="2"/>
      <c r="AG7" s="2"/>
      <c r="AI7" s="2"/>
      <c r="AJ7" s="2"/>
      <c r="AK7" s="2"/>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t="s">
        <v>40</v>
      </c>
    </row>
    <row r="8" spans="1:138">
      <c r="A8" s="2"/>
      <c r="B8" s="2"/>
      <c r="C8" s="2"/>
      <c r="D8" t="str">
        <f>CX103</f>
        <v>Product : INTERNAL ANALGESICS</v>
      </c>
      <c r="F8" s="2"/>
      <c r="G8" s="2"/>
      <c r="H8" s="2"/>
      <c r="I8" s="2"/>
      <c r="J8" s="2"/>
      <c r="K8" s="2"/>
      <c r="L8" s="2"/>
      <c r="M8" s="2"/>
      <c r="N8" s="2"/>
      <c r="O8" s="2"/>
      <c r="P8" s="2"/>
      <c r="Q8" s="2"/>
      <c r="R8" s="45"/>
      <c r="S8" s="2"/>
      <c r="T8" s="52"/>
      <c r="U8" s="2"/>
      <c r="Y8" s="2"/>
      <c r="AB8" s="2"/>
      <c r="AC8" s="2"/>
      <c r="AD8" s="2"/>
      <c r="AE8" s="53"/>
      <c r="AF8" s="52"/>
      <c r="AG8" s="2"/>
      <c r="AI8" s="2"/>
      <c r="AJ8" s="2"/>
      <c r="AK8" s="2"/>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t="s">
        <v>40</v>
      </c>
    </row>
    <row r="9" spans="1:138">
      <c r="A9" s="2"/>
      <c r="B9" s="2"/>
      <c r="C9" s="2"/>
      <c r="D9" t="str">
        <f>CX104</f>
        <v>HH Income Per Capita : All Income Per Capita</v>
      </c>
      <c r="F9" s="2"/>
      <c r="G9" s="2"/>
      <c r="H9" s="2"/>
      <c r="I9" s="2"/>
      <c r="J9" s="2"/>
      <c r="K9" s="2"/>
      <c r="L9" s="2"/>
      <c r="M9" s="2"/>
      <c r="N9" s="8"/>
      <c r="O9" s="9"/>
      <c r="P9" s="142" t="str">
        <f>TEXT(DB107/100,"0.0%")&amp;IF(AND(Z2&lt;&gt;"",DQ107&lt;&gt;"")," ("&amp;IF((DQ107/100)&gt;0,"+","")&amp;TEXT(DQ107,"0.0")&amp;"pts)","")&amp;IF(Z1&lt;&gt;""," ("&amp;TEXT(DA107/1000000,"#,##0.0")&amp;"MM HHs)","")</f>
        <v>53.6%</v>
      </c>
      <c r="Q9" s="143"/>
      <c r="R9" s="143"/>
      <c r="S9" s="143"/>
      <c r="T9" s="143"/>
      <c r="U9" s="144"/>
      <c r="V9" s="10"/>
      <c r="W9" s="8"/>
      <c r="Y9" s="2"/>
      <c r="AB9" s="97" t="str">
        <f>TEXT(DD107/100,"0.0%")&amp;IF(AND(Z2&lt;&gt;"",DS107&lt;&gt;"")," ("&amp;IF((DS107/100)&gt;0,"+","")&amp;TEXT(DS107,"0.0")&amp;"pts)","")&amp;IF(Z1&lt;&gt;""," ("&amp;TEXT(DC107/1000000,"#,##0.0")&amp;"MM HHs)","")</f>
        <v>46.4%</v>
      </c>
      <c r="AC9" s="98"/>
      <c r="AD9" s="98"/>
      <c r="AE9" s="98"/>
      <c r="AF9" s="98"/>
      <c r="AG9" s="99"/>
      <c r="AI9" s="2"/>
      <c r="AJ9" s="2"/>
      <c r="AK9" s="2"/>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t="s">
        <v>40</v>
      </c>
    </row>
    <row r="10" spans="1:138" ht="25.5" customHeight="1">
      <c r="A10" s="2"/>
      <c r="B10" s="2"/>
      <c r="C10" s="2"/>
      <c r="E10" s="2"/>
      <c r="F10" s="2"/>
      <c r="G10" s="2"/>
      <c r="H10" s="2"/>
      <c r="I10" s="2"/>
      <c r="J10" s="2"/>
      <c r="K10" s="2"/>
      <c r="L10" s="2"/>
      <c r="M10" s="2"/>
      <c r="N10" s="12"/>
      <c r="O10" s="2"/>
      <c r="P10" s="105" t="str">
        <f>"Shop in "&amp;CV107</f>
        <v>Shop in Walgreens KA</v>
      </c>
      <c r="Q10" s="106"/>
      <c r="R10" s="106"/>
      <c r="S10" s="106"/>
      <c r="T10" s="106"/>
      <c r="U10" s="107"/>
      <c r="V10" s="2"/>
      <c r="W10" s="2"/>
      <c r="X10" s="11"/>
      <c r="Y10" s="2"/>
      <c r="Z10" s="2"/>
      <c r="AB10" s="100" t="str">
        <f>"Do Not Shop in "&amp;CV107</f>
        <v>Do Not Shop in Walgreens KA</v>
      </c>
      <c r="AC10" s="101"/>
      <c r="AD10" s="101"/>
      <c r="AE10" s="101"/>
      <c r="AF10" s="101"/>
      <c r="AG10" s="102"/>
      <c r="AI10" s="2"/>
      <c r="AJ10" s="2"/>
      <c r="AK10" s="2"/>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t="s">
        <v>40</v>
      </c>
    </row>
    <row r="11" spans="1:138">
      <c r="A11" s="2"/>
      <c r="B11" s="2"/>
      <c r="C11" s="2"/>
      <c r="D11" s="2"/>
      <c r="E11" s="2"/>
      <c r="F11" s="2"/>
      <c r="G11" s="2"/>
      <c r="H11" s="2"/>
      <c r="I11" s="2"/>
      <c r="J11" s="2"/>
      <c r="K11" s="2"/>
      <c r="L11" s="2"/>
      <c r="M11" s="2"/>
      <c r="N11" s="53"/>
      <c r="O11" s="2"/>
      <c r="P11" s="13"/>
      <c r="Q11" s="2"/>
      <c r="R11" s="2"/>
      <c r="U11" s="2"/>
      <c r="V11" s="2"/>
      <c r="W11" s="2"/>
      <c r="X11" s="53"/>
      <c r="Y11" s="2"/>
      <c r="AB11" s="2"/>
      <c r="AI11" s="2"/>
      <c r="AJ11" s="2"/>
      <c r="AK11" s="2"/>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t="s">
        <v>40</v>
      </c>
    </row>
    <row r="12" spans="1:138">
      <c r="A12" s="2"/>
      <c r="B12" s="2"/>
      <c r="C12" s="2"/>
      <c r="J12" s="91" t="str">
        <f>TEXT(DE107/DA107,"0.0%")&amp;IF(AND(Z2&lt;&gt;"",DA107&lt;&gt;"",DE107&lt;&gt;"",DP107&lt;&gt;"",DT107&lt;&gt;"")," ("&amp;IF((DE107/DA107-(DE107-DT107)/(DA107-DP107))&gt;0,"+","")&amp;TEXT((DE107/DA107-(DE107-DT107)/(DA107-DP107))*100,"0.0")&amp;"pts)","")&amp;IF(Z1&lt;&gt;""," ("&amp;TEXT(DE107/1000000,"#,##0.0")&amp;"MM HHs)","")</f>
        <v>77.6%</v>
      </c>
      <c r="K12" s="92"/>
      <c r="L12" s="92"/>
      <c r="M12" s="92"/>
      <c r="N12" s="92"/>
      <c r="O12" s="93"/>
      <c r="P12" s="10"/>
      <c r="Q12" s="8"/>
      <c r="R12" s="2"/>
      <c r="S12" s="2"/>
      <c r="T12" s="2"/>
      <c r="U12" s="2"/>
      <c r="V12" s="97" t="str">
        <f>TEXT(1-DE107/DA107,"0.0%")&amp;IF(AND(Z2&lt;&gt;"",DA107&lt;&gt;"",DE107&lt;&gt;"",DP107&lt;&gt;"",DT107&lt;&gt;"")," ("&amp;IF(((DA107-DE107)/DA107-((DA107-DE107)-(DP107-DT107))/(DA107-DP107))&gt;0,"+","")&amp;TEXT(((DA107-DE107)/DA107-((DA107-DE107)-(DP107-DT107))/(DA107-DP107))*100,"0.0")&amp;"pts)","")&amp;IF(Z1&lt;&gt;""," ("&amp;TEXT((DA107-DE107)/1000000,"#,##0.0")&amp;"MM HHs)","")</f>
        <v>22.4%</v>
      </c>
      <c r="W12" s="98"/>
      <c r="X12" s="98"/>
      <c r="Y12" s="98"/>
      <c r="Z12" s="98"/>
      <c r="AA12" s="99"/>
      <c r="AJ12" s="2"/>
      <c r="AK12" s="2"/>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t="s">
        <v>40</v>
      </c>
    </row>
    <row r="13" spans="1:138" ht="24.75" customHeight="1">
      <c r="A13" s="2"/>
      <c r="B13" s="2"/>
      <c r="C13" s="2"/>
      <c r="J13" s="94" t="str">
        <f>"Buy "&amp;MID($D$8,11,LEN($D$8)-10)&amp;" Somewhere"</f>
        <v>Buy INTERNAL ANALGESICS Somewhere</v>
      </c>
      <c r="K13" s="95"/>
      <c r="L13" s="95"/>
      <c r="M13" s="95"/>
      <c r="N13" s="95"/>
      <c r="O13" s="96"/>
      <c r="R13" s="11"/>
      <c r="S13" s="2"/>
      <c r="T13" s="2"/>
      <c r="U13" s="2"/>
      <c r="V13" s="100" t="str">
        <f>"Do Not Buy "&amp;MID($D$8,11,LEN($D$8)-10)&amp;" Anywhere"</f>
        <v>Do Not Buy INTERNAL ANALGESICS Anywhere</v>
      </c>
      <c r="W13" s="101"/>
      <c r="X13" s="101"/>
      <c r="Y13" s="101"/>
      <c r="Z13" s="101"/>
      <c r="AA13" s="102"/>
      <c r="AJ13" s="2"/>
      <c r="AK13" s="2"/>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t="s">
        <v>40</v>
      </c>
    </row>
    <row r="14" spans="1:138">
      <c r="A14" s="2"/>
      <c r="B14" s="2"/>
      <c r="C14" s="2"/>
      <c r="D14" s="2"/>
      <c r="E14" s="2"/>
      <c r="F14" s="2"/>
      <c r="G14" s="2"/>
      <c r="H14" s="2"/>
      <c r="I14" s="2"/>
      <c r="J14" s="2"/>
      <c r="K14" s="11"/>
      <c r="L14" s="52"/>
      <c r="M14" s="2"/>
      <c r="N14" s="2"/>
      <c r="O14" s="2"/>
      <c r="P14" s="2"/>
      <c r="Q14" s="2"/>
      <c r="R14" s="55"/>
      <c r="S14" s="2"/>
      <c r="T14" s="2"/>
      <c r="U14" s="2"/>
      <c r="V14" s="2"/>
      <c r="W14" s="2"/>
      <c r="X14" s="2"/>
      <c r="Y14" s="2"/>
      <c r="Z14" s="2"/>
      <c r="AA14" s="2"/>
      <c r="AB14" s="2"/>
      <c r="AI14" s="2"/>
      <c r="AJ14" s="2"/>
      <c r="AK14" s="2"/>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t="s">
        <v>40</v>
      </c>
    </row>
    <row r="15" spans="1:138" ht="3.75" customHeight="1">
      <c r="A15" s="2"/>
      <c r="B15" s="2"/>
      <c r="C15" s="2"/>
      <c r="D15" s="14"/>
      <c r="E15" s="14"/>
      <c r="F15" s="14"/>
      <c r="G15" s="14"/>
      <c r="H15" s="14"/>
      <c r="I15" s="14"/>
      <c r="J15" s="14"/>
      <c r="K15" s="46"/>
      <c r="L15" s="14"/>
      <c r="M15" s="14"/>
      <c r="N15" s="14"/>
      <c r="O15" s="14"/>
      <c r="P15" s="14"/>
      <c r="Q15" s="14"/>
      <c r="R15" s="15"/>
      <c r="S15" s="14"/>
      <c r="T15" s="14"/>
      <c r="U15" s="14"/>
      <c r="V15" s="14"/>
      <c r="W15" s="14"/>
      <c r="X15" s="14"/>
      <c r="Y15" s="14"/>
      <c r="Z15" s="14"/>
      <c r="AA15" s="14"/>
      <c r="AB15" s="14"/>
      <c r="AC15" s="14"/>
      <c r="AD15" s="14"/>
      <c r="AE15" s="14"/>
      <c r="AF15" s="14"/>
      <c r="AG15" s="14"/>
      <c r="AH15" s="14"/>
      <c r="AI15" s="2"/>
      <c r="AJ15" s="2"/>
      <c r="AK15" s="2"/>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t="s">
        <v>40</v>
      </c>
    </row>
    <row r="16" spans="1:138" ht="12.75" customHeight="1">
      <c r="A16" s="2"/>
      <c r="B16" s="2"/>
      <c r="C16" s="2"/>
      <c r="D16" s="14"/>
      <c r="E16" s="14"/>
      <c r="F16" s="16"/>
      <c r="G16" s="16"/>
      <c r="H16" s="91" t="str">
        <f>TEXT(DF107/100,"0.0%")&amp;IF(AND(Z2&lt;&gt;"",DU107&lt;&gt;"")," ("&amp;IF((DU107/100)&gt;0,"+","")&amp;TEXT(DU107,"0.0")&amp;"pts)","")&amp;IF(Z1&lt;&gt;""," ("&amp;TEXT(DH107/1000000,"#,##0.0")&amp;"MM HHs)","")</f>
        <v>29.2%</v>
      </c>
      <c r="I16" s="92"/>
      <c r="J16" s="92"/>
      <c r="K16" s="92"/>
      <c r="L16" s="92"/>
      <c r="M16" s="93"/>
      <c r="N16" s="16"/>
      <c r="O16" s="16"/>
      <c r="P16" s="97" t="str">
        <f>TEXT(DG107/100,"0.0%")&amp;IF(AND(Z2&lt;&gt;"",DV107&lt;&gt;"")," ("&amp;IF((DV107/100)&gt;0,"+","")&amp;TEXT(DV107,"0.0")&amp;"pts)","")&amp;IF(Z1&lt;&gt;""," ("&amp;TEXT((DE107-DH107)/1000000,"#,##0.0")&amp;"MM HHs)","")</f>
        <v>70.8%</v>
      </c>
      <c r="Q16" s="98"/>
      <c r="R16" s="98"/>
      <c r="S16" s="98"/>
      <c r="T16" s="98"/>
      <c r="U16" s="99"/>
      <c r="V16" s="14"/>
      <c r="W16" s="17"/>
      <c r="X16" s="14"/>
      <c r="Y16" s="14"/>
      <c r="Z16" s="103" t="s">
        <v>321</v>
      </c>
      <c r="AA16" s="104"/>
      <c r="AB16" s="104"/>
      <c r="AC16" s="104"/>
      <c r="AD16" s="104"/>
      <c r="AE16" s="104"/>
      <c r="AF16" s="104"/>
      <c r="AG16" s="104"/>
      <c r="AH16" s="17"/>
      <c r="AI16" s="18"/>
      <c r="AJ16" s="2"/>
      <c r="AK16" s="2"/>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t="s">
        <v>40</v>
      </c>
    </row>
    <row r="17" spans="1:138" ht="24.75" customHeight="1">
      <c r="A17" s="2"/>
      <c r="B17" s="2"/>
      <c r="C17" s="2"/>
      <c r="D17" s="14"/>
      <c r="E17" s="14"/>
      <c r="F17" s="16"/>
      <c r="G17" s="16"/>
      <c r="H17" s="105" t="str">
        <f>"Buy "&amp;MID($D$8,11,LEN($D$8)-10)&amp;" in "&amp;CV107</f>
        <v>Buy INTERNAL ANALGESICS in Walgreens KA</v>
      </c>
      <c r="I17" s="106"/>
      <c r="J17" s="106"/>
      <c r="K17" s="106"/>
      <c r="L17" s="106"/>
      <c r="M17" s="107"/>
      <c r="N17" s="16"/>
      <c r="O17" s="16"/>
      <c r="P17" s="100" t="str">
        <f>"Do Not Buy "&amp;MID($D$8,11,LEN($D$8)-10)&amp;" in "&amp;CV107</f>
        <v>Do Not Buy INTERNAL ANALGESICS in Walgreens KA</v>
      </c>
      <c r="Q17" s="101"/>
      <c r="R17" s="101"/>
      <c r="S17" s="101"/>
      <c r="T17" s="101"/>
      <c r="U17" s="102"/>
      <c r="V17" s="14"/>
      <c r="W17" s="19"/>
      <c r="X17" s="14"/>
      <c r="Y17" s="14"/>
      <c r="Z17" s="104"/>
      <c r="AA17" s="104"/>
      <c r="AB17" s="104"/>
      <c r="AC17" s="104"/>
      <c r="AD17" s="104"/>
      <c r="AE17" s="104"/>
      <c r="AF17" s="104"/>
      <c r="AG17" s="104"/>
      <c r="AH17" s="19"/>
      <c r="AI17" s="20"/>
      <c r="AJ17" s="2"/>
      <c r="AK17" s="2"/>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t="s">
        <v>40</v>
      </c>
    </row>
    <row r="18" spans="1:138" s="25" customFormat="1" ht="3.75" customHeight="1">
      <c r="A18" s="21"/>
      <c r="B18" s="21"/>
      <c r="C18" s="21"/>
      <c r="D18" s="14"/>
      <c r="E18" s="14"/>
      <c r="F18" s="16"/>
      <c r="G18" s="16"/>
      <c r="H18" s="16"/>
      <c r="I18" s="23"/>
      <c r="J18" s="23"/>
      <c r="K18" s="47"/>
      <c r="L18" s="23"/>
      <c r="M18" s="14"/>
      <c r="N18" s="14"/>
      <c r="O18" s="14"/>
      <c r="P18" s="14"/>
      <c r="Q18" s="14"/>
      <c r="R18" s="23"/>
      <c r="S18" s="23"/>
      <c r="T18" s="47"/>
      <c r="U18" s="23"/>
      <c r="V18" s="14"/>
      <c r="W18" s="19"/>
      <c r="X18" s="14"/>
      <c r="Y18" s="14"/>
      <c r="Z18" s="14"/>
      <c r="AA18" s="14"/>
      <c r="AB18" s="19"/>
      <c r="AC18" s="19"/>
      <c r="AD18" s="19"/>
      <c r="AE18" s="19"/>
      <c r="AF18" s="19"/>
      <c r="AG18" s="19"/>
      <c r="AH18" s="19"/>
      <c r="AI18" s="20"/>
      <c r="AJ18" s="21"/>
      <c r="AK18" s="21"/>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t="s">
        <v>40</v>
      </c>
    </row>
    <row r="19" spans="1:138" s="25" customFormat="1" ht="6" customHeight="1">
      <c r="A19" s="21"/>
      <c r="B19" s="21"/>
      <c r="C19" s="21"/>
      <c r="D19" s="21"/>
      <c r="E19" s="21"/>
      <c r="F19" s="20"/>
      <c r="G19" s="26"/>
      <c r="H19" s="27"/>
      <c r="I19" s="27"/>
      <c r="J19" s="27"/>
      <c r="K19" s="28"/>
      <c r="L19" s="26"/>
      <c r="M19" s="26"/>
      <c r="N19" s="21"/>
      <c r="O19" s="21"/>
      <c r="P19" s="20"/>
      <c r="Q19" s="20"/>
      <c r="R19" s="21"/>
      <c r="S19" s="20"/>
      <c r="T19" s="28"/>
      <c r="U19" s="27"/>
      <c r="V19" s="27"/>
      <c r="W19" s="20"/>
      <c r="X19" s="21"/>
      <c r="Y19" s="21"/>
      <c r="Z19" s="21"/>
      <c r="AA19" s="21"/>
      <c r="AB19" s="20"/>
      <c r="AC19" s="20"/>
      <c r="AD19" s="20"/>
      <c r="AE19" s="20"/>
      <c r="AF19" s="20"/>
      <c r="AG19" s="20"/>
      <c r="AH19" s="20"/>
      <c r="AI19" s="20"/>
      <c r="AJ19" s="21"/>
      <c r="AK19" s="21"/>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t="s">
        <v>40</v>
      </c>
    </row>
    <row r="20" spans="1:138" s="25" customFormat="1" ht="6" customHeight="1">
      <c r="A20" s="21"/>
      <c r="B20" s="21"/>
      <c r="C20" s="21"/>
      <c r="D20" s="21"/>
      <c r="E20" s="21"/>
      <c r="F20" s="20"/>
      <c r="G20" s="29"/>
      <c r="H20" s="20"/>
      <c r="I20" s="20"/>
      <c r="J20" s="20"/>
      <c r="K20" s="20"/>
      <c r="L20" s="21"/>
      <c r="M20" s="21"/>
      <c r="N20" s="30"/>
      <c r="O20" s="21"/>
      <c r="P20" s="20"/>
      <c r="Q20" s="20"/>
      <c r="R20" s="21"/>
      <c r="S20" s="20"/>
      <c r="T20" s="20"/>
      <c r="U20" s="20"/>
      <c r="V20" s="20"/>
      <c r="W20" s="28"/>
      <c r="X20" s="21"/>
      <c r="Y20" s="21"/>
      <c r="Z20" s="21"/>
      <c r="AA20" s="21"/>
      <c r="AB20" s="20"/>
      <c r="AC20" s="20"/>
      <c r="AD20" s="20"/>
      <c r="AE20" s="20"/>
      <c r="AF20" s="20"/>
      <c r="AG20" s="20"/>
      <c r="AH20" s="20"/>
      <c r="AI20" s="20"/>
      <c r="AJ20" s="21"/>
      <c r="AK20" s="21"/>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t="s">
        <v>40</v>
      </c>
    </row>
    <row r="21" spans="1:138" s="25" customFormat="1">
      <c r="A21" s="21"/>
      <c r="B21" s="21"/>
      <c r="C21" s="21"/>
      <c r="D21" s="122" t="s">
        <v>1</v>
      </c>
      <c r="E21" s="123"/>
      <c r="F21" s="123"/>
      <c r="G21" s="123"/>
      <c r="H21" s="123"/>
      <c r="I21" s="123"/>
      <c r="J21" s="123"/>
      <c r="K21" s="123"/>
      <c r="L21" s="123"/>
      <c r="M21" s="123"/>
      <c r="N21" s="123"/>
      <c r="O21" s="123"/>
      <c r="P21" s="123"/>
      <c r="Q21" s="123"/>
      <c r="R21" s="124"/>
      <c r="S21" s="20"/>
      <c r="T21" s="125" t="s">
        <v>2</v>
      </c>
      <c r="U21" s="126"/>
      <c r="V21" s="126"/>
      <c r="W21" s="126"/>
      <c r="X21" s="126"/>
      <c r="Y21" s="126"/>
      <c r="Z21" s="126"/>
      <c r="AA21" s="126"/>
      <c r="AB21" s="126"/>
      <c r="AC21" s="126"/>
      <c r="AD21" s="126"/>
      <c r="AE21" s="126"/>
      <c r="AF21" s="126"/>
      <c r="AG21" s="126"/>
      <c r="AH21" s="127"/>
      <c r="AI21" s="20"/>
      <c r="AJ21" s="21"/>
      <c r="AK21" s="21"/>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t="s">
        <v>40</v>
      </c>
    </row>
    <row r="22" spans="1:138" s="25" customFormat="1">
      <c r="A22" s="21"/>
      <c r="B22" s="21"/>
      <c r="C22" s="21"/>
      <c r="D22" s="21"/>
      <c r="E22" s="21"/>
      <c r="F22" s="20"/>
      <c r="G22" s="31"/>
      <c r="H22" s="52"/>
      <c r="I22" s="20"/>
      <c r="J22" s="20"/>
      <c r="K22" s="20"/>
      <c r="L22" s="21"/>
      <c r="M22" s="21"/>
      <c r="N22" s="56"/>
      <c r="O22" s="21"/>
      <c r="P22" s="20"/>
      <c r="Q22" s="20"/>
      <c r="R22" s="21"/>
      <c r="S22" s="32"/>
      <c r="T22" s="32"/>
      <c r="U22" s="32"/>
      <c r="V22" s="32"/>
      <c r="W22" s="33"/>
      <c r="X22" s="52"/>
      <c r="Y22" s="32"/>
      <c r="AC22" s="32"/>
      <c r="AD22" s="32"/>
      <c r="AE22" s="32"/>
      <c r="AF22" s="32"/>
      <c r="AG22" s="32"/>
      <c r="AH22" s="32"/>
      <c r="AI22" s="32"/>
      <c r="AJ22" s="21"/>
      <c r="AK22" s="21"/>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t="s">
        <v>40</v>
      </c>
    </row>
    <row r="23" spans="1:138" s="25" customFormat="1" ht="3.75" customHeight="1">
      <c r="A23" s="21"/>
      <c r="B23" s="21"/>
      <c r="C23" s="21"/>
      <c r="D23" s="34"/>
      <c r="E23" s="34"/>
      <c r="F23" s="35"/>
      <c r="G23" s="48"/>
      <c r="H23" s="35"/>
      <c r="I23" s="35"/>
      <c r="J23" s="35"/>
      <c r="K23" s="35"/>
      <c r="L23" s="34"/>
      <c r="M23" s="34"/>
      <c r="N23" s="49"/>
      <c r="O23" s="34"/>
      <c r="P23" s="35"/>
      <c r="Q23" s="35"/>
      <c r="R23" s="34"/>
      <c r="S23" s="36"/>
      <c r="T23" s="36"/>
      <c r="U23" s="36"/>
      <c r="V23" s="36"/>
      <c r="W23" s="51"/>
      <c r="X23" s="36"/>
      <c r="Y23" s="36"/>
      <c r="Z23" s="37"/>
      <c r="AA23" s="37"/>
      <c r="AB23" s="37"/>
      <c r="AC23" s="36"/>
      <c r="AD23" s="36"/>
      <c r="AE23" s="36"/>
      <c r="AF23" s="36"/>
      <c r="AG23" s="36"/>
      <c r="AH23" s="36"/>
      <c r="AI23" s="32"/>
      <c r="AJ23" s="21"/>
      <c r="AK23" s="21"/>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t="s">
        <v>40</v>
      </c>
    </row>
    <row r="24" spans="1:138" s="25" customFormat="1" ht="12.75" customHeight="1">
      <c r="A24" s="21"/>
      <c r="B24" s="21"/>
      <c r="C24" s="21"/>
      <c r="D24" s="34"/>
      <c r="E24" s="91" t="str">
        <f>TEXT(DI107/DI108,"0.0%")&amp;IF(AND(Z2&lt;&gt;"",DI107&lt;&gt;"",DI108&lt;&gt;"",DX107&lt;&gt;"",DX108&lt;&gt;"")," ("&amp;IF((DI107/DI108-(DI107-DX107)/(DI108-DX108))&gt;0,"+","")&amp;TEXT((DI107/DI108-(DI107-DX107)/(DI108-DX108))*100,"0.0")&amp;"pts)","")&amp;IF(Z1&lt;&gt;""," ("&amp;TEXT(DI107/1000000,"$#,##0.0")&amp;"MM)","")</f>
        <v>41.3%</v>
      </c>
      <c r="F24" s="92"/>
      <c r="G24" s="92"/>
      <c r="H24" s="92"/>
      <c r="I24" s="92"/>
      <c r="J24" s="93"/>
      <c r="K24" s="38"/>
      <c r="L24" s="97" t="str">
        <f>TEXT(DK108/DI108,"0.0%")&amp;IF(AND(Z2&lt;&gt;"",DK108&lt;&gt;"",DI108&lt;&gt;"",DZ108&lt;&gt;"",DX108&lt;&gt;"")," ("&amp;IF((DK108/DI108-(DK108-DZ108)/(DI108-DX108))&gt;0,"+","")&amp;TEXT((DK108/DI108-(DK108-DZ108)/(DI108-DX108))*100,"0.0")&amp;"pts)","")&amp;IF(Z1&lt;&gt;""," ("&amp;TEXT(DK108/1000000,"$#,##0.0")&amp;"MM)","")</f>
        <v>58.7%</v>
      </c>
      <c r="M24" s="98"/>
      <c r="N24" s="98"/>
      <c r="O24" s="98"/>
      <c r="P24" s="98"/>
      <c r="Q24" s="99"/>
      <c r="R24" s="34"/>
      <c r="S24" s="36"/>
      <c r="T24" s="36"/>
      <c r="U24" s="36"/>
      <c r="V24" s="97" t="str">
        <f>"100.0%"&amp;IF(Z2&lt;&gt;""," (0.0pts)","")&amp;IF(Z1&lt;&gt;""," ("&amp;TEXT(DJ108/1000000,"$#,##0.0")&amp;"MM)","")</f>
        <v>100.0%</v>
      </c>
      <c r="W24" s="98"/>
      <c r="X24" s="98"/>
      <c r="Y24" s="98"/>
      <c r="Z24" s="98"/>
      <c r="AA24" s="99"/>
      <c r="AB24" s="128" t="s">
        <v>322</v>
      </c>
      <c r="AC24" s="104"/>
      <c r="AD24" s="104"/>
      <c r="AE24" s="104"/>
      <c r="AF24" s="104"/>
      <c r="AG24" s="104"/>
      <c r="AH24" s="36"/>
      <c r="AI24" s="32"/>
      <c r="AJ24" s="21"/>
      <c r="AK24" s="21"/>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t="s">
        <v>40</v>
      </c>
    </row>
    <row r="25" spans="1:138" s="25" customFormat="1" ht="24.75" customHeight="1">
      <c r="A25" s="21"/>
      <c r="B25" s="21"/>
      <c r="C25" s="21"/>
      <c r="D25" s="34"/>
      <c r="E25" s="105" t="str">
        <f>MID($D$8,11,LEN($D$8)-10)&amp;" $ Spent in "&amp;CV107</f>
        <v>INTERNAL ANALGESICS $ Spent in Walgreens KA</v>
      </c>
      <c r="F25" s="106"/>
      <c r="G25" s="106"/>
      <c r="H25" s="106"/>
      <c r="I25" s="106"/>
      <c r="J25" s="107"/>
      <c r="K25" s="35"/>
      <c r="L25" s="100" t="str">
        <f>MID($D$8,11,LEN($D$8)-10)&amp;" $ Leaked Elsewhere"</f>
        <v>INTERNAL ANALGESICS $ Leaked Elsewhere</v>
      </c>
      <c r="M25" s="101"/>
      <c r="N25" s="101"/>
      <c r="O25" s="101"/>
      <c r="P25" s="101"/>
      <c r="Q25" s="102"/>
      <c r="R25" s="34"/>
      <c r="S25" s="36"/>
      <c r="T25" s="36"/>
      <c r="U25" s="36"/>
      <c r="V25" s="100" t="str">
        <f>MID($D$8,11,LEN($D$8)-10)&amp;" $ Leaked Elsewhere"</f>
        <v>INTERNAL ANALGESICS $ Leaked Elsewhere</v>
      </c>
      <c r="W25" s="101"/>
      <c r="X25" s="101"/>
      <c r="Y25" s="101"/>
      <c r="Z25" s="101"/>
      <c r="AA25" s="102"/>
      <c r="AB25" s="129"/>
      <c r="AC25" s="104"/>
      <c r="AD25" s="104"/>
      <c r="AE25" s="104"/>
      <c r="AF25" s="104"/>
      <c r="AG25" s="104"/>
      <c r="AH25" s="36"/>
      <c r="AI25" s="32"/>
      <c r="AJ25" s="21"/>
      <c r="AK25" s="21"/>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t="s">
        <v>40</v>
      </c>
    </row>
    <row r="26" spans="1:138" s="25" customFormat="1" ht="3.75" customHeight="1">
      <c r="A26" s="21"/>
      <c r="B26" s="21"/>
      <c r="C26" s="21"/>
      <c r="D26" s="34"/>
      <c r="E26" s="34"/>
      <c r="F26" s="39"/>
      <c r="G26" s="39"/>
      <c r="H26" s="39"/>
      <c r="I26" s="39"/>
      <c r="J26" s="35"/>
      <c r="K26" s="35"/>
      <c r="L26" s="39"/>
      <c r="M26" s="39"/>
      <c r="N26" s="50"/>
      <c r="O26" s="34"/>
      <c r="P26" s="35"/>
      <c r="Q26" s="35"/>
      <c r="R26" s="34"/>
      <c r="S26" s="36"/>
      <c r="T26" s="36"/>
      <c r="U26" s="36"/>
      <c r="V26" s="39"/>
      <c r="W26" s="50"/>
      <c r="X26" s="39"/>
      <c r="Y26" s="36"/>
      <c r="Z26" s="37"/>
      <c r="AA26" s="37"/>
      <c r="AB26" s="37"/>
      <c r="AC26" s="36"/>
      <c r="AD26" s="36"/>
      <c r="AE26" s="36"/>
      <c r="AF26" s="36"/>
      <c r="AG26" s="36"/>
      <c r="AH26" s="36"/>
      <c r="AI26" s="32"/>
      <c r="AJ26" s="21"/>
      <c r="AK26" s="21"/>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t="s">
        <v>40</v>
      </c>
    </row>
    <row r="27" spans="1:138" s="25" customFormat="1" ht="6" customHeight="1">
      <c r="A27" s="21"/>
      <c r="B27" s="21"/>
      <c r="C27" s="21"/>
      <c r="D27" s="21"/>
      <c r="E27" s="21"/>
      <c r="F27" s="20"/>
      <c r="G27" s="27"/>
      <c r="H27" s="27"/>
      <c r="I27" s="27"/>
      <c r="J27" s="20"/>
      <c r="K27" s="27"/>
      <c r="L27" s="26"/>
      <c r="M27" s="26"/>
      <c r="N27" s="59"/>
      <c r="O27" s="26"/>
      <c r="P27" s="27"/>
      <c r="Q27" s="27"/>
      <c r="R27" s="21"/>
      <c r="S27"/>
      <c r="T27" s="20"/>
      <c r="U27" s="20"/>
      <c r="V27" s="20"/>
      <c r="W27" s="28"/>
      <c r="X27" s="27"/>
      <c r="Y27" s="26"/>
      <c r="Z27" s="21"/>
      <c r="AA27" s="26"/>
      <c r="AB27" s="26"/>
      <c r="AC27" s="27"/>
      <c r="AD27" s="20"/>
      <c r="AE27" s="27"/>
      <c r="AF27" s="27"/>
      <c r="AG27" s="27"/>
      <c r="AH27" s="20"/>
      <c r="AI27" s="32"/>
      <c r="AJ27" s="21"/>
      <c r="AK27" s="21"/>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t="s">
        <v>40</v>
      </c>
    </row>
    <row r="28" spans="1:138" s="25" customFormat="1">
      <c r="A28" s="21"/>
      <c r="B28" s="21"/>
      <c r="C28" s="21"/>
      <c r="D28" s="21"/>
      <c r="E28" s="21"/>
      <c r="F28" s="60"/>
      <c r="G28" s="20"/>
      <c r="H28" s="20"/>
      <c r="I28" s="20"/>
      <c r="J28" s="60"/>
      <c r="K28" s="20"/>
      <c r="L28" s="21"/>
      <c r="M28" s="21"/>
      <c r="N28" s="60"/>
      <c r="O28" s="21"/>
      <c r="P28" s="20"/>
      <c r="Q28" s="20"/>
      <c r="R28" s="61"/>
      <c r="S28"/>
      <c r="T28" s="21"/>
      <c r="U28" s="21"/>
      <c r="V28" s="60"/>
      <c r="W28" s="20"/>
      <c r="X28" s="20"/>
      <c r="Y28" s="20"/>
      <c r="Z28" s="60"/>
      <c r="AA28" s="20"/>
      <c r="AB28" s="21"/>
      <c r="AC28" s="21"/>
      <c r="AD28" s="60"/>
      <c r="AE28" s="21"/>
      <c r="AF28" s="20"/>
      <c r="AG28" s="20"/>
      <c r="AH28" s="61"/>
      <c r="AI28" s="32"/>
      <c r="AJ28" s="21"/>
      <c r="AK28" s="21"/>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t="s">
        <v>40</v>
      </c>
    </row>
    <row r="29" spans="1:138" s="25" customFormat="1">
      <c r="A29" s="21"/>
      <c r="B29" s="21"/>
      <c r="C29" s="21"/>
      <c r="D29" s="119" t="str">
        <f>IF(ISERROR(VLOOKUP(1,$CC$106:$EH$206,54,FALSE))=FALSE,TEXT(VLOOKUP(1,$CC$106:$EH$206,54,FALSE)/$DI$108,"0.0%")&amp;IF(AND($Z2&lt;&gt;"",VLOOKUP(1,$CC$106:$EH$206,58,FALSE)&lt;&gt;"")," ("&amp;IF(VLOOKUP(1,$CC$106:$EH$206,58,FALSE)&gt;0,"+","")&amp;TEXT(VLOOKUP(1,$CC$106:$EH$206,58,FALSE)*100,"0.0")&amp;"pts)",""),"")</f>
        <v>19.0%</v>
      </c>
      <c r="E29" s="120"/>
      <c r="F29" s="121"/>
      <c r="G29" s="20"/>
      <c r="H29" s="119" t="str">
        <f>IF(ISERROR(VLOOKUP(2,$CC$106:$EH$206,54,FALSE))=FALSE,TEXT(VLOOKUP(2,$CC$106:$EH$206,54,FALSE)/$DI$108,"0.0%")&amp;IF(AND($Z2&lt;&gt;"",VLOOKUP(2,$CC$106:$EH$206,58,FALSE)&lt;&gt;"")," ("&amp;IF(VLOOKUP(2,$CC$106:$EH$206,58,FALSE)&gt;0,"+","")&amp;TEXT(VLOOKUP(2,$CC$106:$EH$206,58,FALSE)*100,"0.0")&amp;"pts)",""),"")</f>
        <v>16.0%</v>
      </c>
      <c r="I29" s="120"/>
      <c r="J29" s="121"/>
      <c r="K29" s="18"/>
      <c r="L29" s="119" t="str">
        <f>IF(ISERROR(VLOOKUP(3,$CC$106:$EH$206,54,FALSE))=FALSE,TEXT(VLOOKUP(3,$CC$106:$EH$206,54,FALSE)/$DI$108,"0.0%")&amp;IF(AND($Z2&lt;&gt;"",VLOOKUP(3,$CC$106:$EH$206,58,FALSE)&lt;&gt;"")," ("&amp;IF(VLOOKUP(3,$CC$106:$EH$206,58,FALSE)&gt;0,"+","")&amp;TEXT(VLOOKUP(3,$CC$106:$EH$206,58,FALSE)*100,"0.0")&amp;"pts)",""),"")</f>
        <v>13.8%</v>
      </c>
      <c r="M29" s="120"/>
      <c r="N29" s="121"/>
      <c r="P29" s="119" t="str">
        <f>IF(ISERROR(VLOOKUP(4,$CC$106:$EH$206,54,FALSE))=FALSE,TEXT(VLOOKUP(4,$CC$106:$EH$206,54,FALSE)/$DI$108,"0.0%")&amp;IF(AND($Z2&lt;&gt;"",VLOOKUP(4,$CC$106:$EH$206,58,FALSE)&lt;&gt;"")," ("&amp;IF(VLOOKUP(4,$CC$106:$EH$206,58,FALSE)&gt;0,"+","")&amp;TEXT(VLOOKUP(4,$CC$106:$EH$206,58,FALSE)*100,"0.0")&amp;"pts)",""),"")</f>
        <v>6.3%</v>
      </c>
      <c r="Q29" s="120"/>
      <c r="R29" s="121"/>
      <c r="S29"/>
      <c r="T29" s="110" t="str">
        <f>IF(ISERROR(VLOOKUP(1,$CM$106:$EH$206,47,FALSE))=FALSE,TEXT(VLOOKUP(1,$CM$106:$DJ$206,24,FALSE)/$DJ$108,"0.0%")&amp;IF(AND($Z2&lt;&gt;"",VLOOKUP(1,$CM$106:$EH$206,47,FALSE)&lt;&gt;"")," ("&amp;IF(VLOOKUP(1,$CM$106:$EH$206,47,FALSE)&gt;0,"+","")&amp;TEXT(VLOOKUP(1,$CM$106:$EH$206,47,FALSE)*100,"0.0")&amp;"pts)",""),"")</f>
        <v>37.1%</v>
      </c>
      <c r="U29" s="111"/>
      <c r="V29" s="112"/>
      <c r="W29" s="20"/>
      <c r="X29" s="110" t="str">
        <f>IF(ISERROR(VLOOKUP(2,$CM$106:$EH$206,47,FALSE))=FALSE,TEXT(VLOOKUP(2,$CM$106:$DJ$206,24,FALSE)/$DJ$108,"0.0%")&amp;IF(AND($Z2&lt;&gt;"",VLOOKUP(2,$CM$106:$EH$206,47,FALSE)&lt;&gt;"")," ("&amp;IF(VLOOKUP(2,$CM$106:$EH$206,47,FALSE)&gt;0,"+","")&amp;TEXT(VLOOKUP(2,$CM$106:$EH$206,47,FALSE)*100,"0.0")&amp;"pts)",""),"")</f>
        <v>25.1%</v>
      </c>
      <c r="Y29" s="111"/>
      <c r="Z29" s="112"/>
      <c r="AA29" s="18"/>
      <c r="AB29" s="110" t="str">
        <f>IF(ISERROR(VLOOKUP(3,$CM$106:$EH$206,47,FALSE))=FALSE,TEXT(VLOOKUP(3,$CM$106:$DJ$206,24,FALSE)/$DJ$108,"0.0%")&amp;IF(AND($Z2&lt;&gt;"",VLOOKUP(3,$CM$106:$EH$206,47,FALSE)&lt;&gt;"")," ("&amp;IF(VLOOKUP(3,$CM$106:$EH$206,47,FALSE)&gt;0,"+","")&amp;TEXT(VLOOKUP(3,$CM$106:$EH$206,47,FALSE)*100,"0.0")&amp;"pts)",""),"")</f>
        <v>16.0%</v>
      </c>
      <c r="AC29" s="111"/>
      <c r="AD29" s="112"/>
      <c r="AF29" s="110" t="str">
        <f>IF(ISERROR(VLOOKUP(4,$CM$106:$EH$206,47,FALSE))=FALSE,TEXT(VLOOKUP(4,$CM$106:$DJ$206,24,FALSE)/$DJ$108,"0.0%")&amp;IF(AND($Z2&lt;&gt;"",VLOOKUP(4,$CM$106:$EH$206,47,FALSE)&lt;&gt;"")," ("&amp;IF(VLOOKUP(4,$CM$106:$EH$206,47,FALSE)&gt;0,"+","")&amp;TEXT(VLOOKUP(4,$CM$106:$EH$206,47,FALSE)*100,"0.0")&amp;"pts)",""),"")</f>
        <v>15.4%</v>
      </c>
      <c r="AG29" s="111"/>
      <c r="AH29" s="112"/>
      <c r="AI29" s="32"/>
      <c r="AJ29" s="21"/>
      <c r="AK29" s="21"/>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t="s">
        <v>40</v>
      </c>
    </row>
    <row r="30" spans="1:138" s="25" customFormat="1" ht="50.25" customHeight="1">
      <c r="A30" s="21"/>
      <c r="B30" s="21"/>
      <c r="C30" s="21"/>
      <c r="D30" s="113" t="str">
        <f>IF(ISERROR(VLOOKUP(1,$CC$106:$EH$206,54,FALSE))=FALSE,MID($D$8,11,LEN($D$8)-10)&amp;" $ Leaked to "&amp;VLOOKUP(1,$CC$106:$CV$206,20,FALSE)&amp;IF($Z1&lt;&gt;""," ("&amp;TEXT(VLOOKUP(1,$CC$106:$EH$206,54,FALSE)/1000000,"$#,##0.0")&amp;"MM)",""),"")</f>
        <v>INTERNAL ANALGESICS $ Leaked to MASS/SUPCEN</v>
      </c>
      <c r="E30" s="114"/>
      <c r="F30" s="115"/>
      <c r="G30" s="20"/>
      <c r="H30" s="113" t="str">
        <f>IF(ISERROR(VLOOKUP(2,$CC$106:$EH$206,54,FALSE))=FALSE,MID($D$8,11,LEN($D$8)-10)&amp;" $ Leaked to "&amp;VLOOKUP(2,$CC$106:$CV$206,20,FALSE)&amp;IF($Z1&lt;&gt;""," ("&amp;TEXT(VLOOKUP(2,$CC$106:$EH$206,54,FALSE)/1000000,"$#,##0.0")&amp;"MM)",""),"")</f>
        <v>INTERNAL ANALGESICS $ Leaked to FOOD</v>
      </c>
      <c r="I30" s="114"/>
      <c r="J30" s="115"/>
      <c r="K30" s="20"/>
      <c r="L30" s="113" t="str">
        <f>IF(ISERROR(VLOOKUP(3,$CC$106:$EH$206,54,FALSE))=FALSE,MID($D$8,11,LEN($D$8)-10)&amp;" $ Leaked to "&amp;VLOOKUP(3,$CC$106:$CV$206,20,FALSE)&amp;IF($Z1&lt;&gt;""," ("&amp;TEXT(VLOOKUP(3,$CC$106:$EH$206,54,FALSE)/1000000,"$#,##0.0")&amp;"MM)",""),"")</f>
        <v>INTERNAL ANALGESICS $ Leaked to DRUG</v>
      </c>
      <c r="M30" s="114"/>
      <c r="N30" s="115"/>
      <c r="P30" s="113" t="str">
        <f>IF(ISERROR(VLOOKUP(4,$CC$106:$EH$206,54,FALSE))=FALSE,MID($D$8,11,LEN($D$8)-10)&amp;" $ Leaked to "&amp;VLOOKUP(4,$CC$106:$CV$206,20,FALSE)&amp;IF($Z1&lt;&gt;""," ("&amp;TEXT(VLOOKUP(4,$CC$106:$EH$206,54,FALSE)/1000000,"$#,##0.0")&amp;"MM)",""),"")</f>
        <v>INTERNAL ANALGESICS $ Leaked to CLUB</v>
      </c>
      <c r="Q30" s="114"/>
      <c r="R30" s="115"/>
      <c r="S30"/>
      <c r="T30" s="116" t="str">
        <f>IF(ISERROR(VLOOKUP(1,$CM$106:$CV$206,10,FALSE))=FALSE,MID($D$8,11,LEN($D$8)-10)&amp;" $ Leaked to "&amp;VLOOKUP(1,$CM$106:$CV$206,10,FALSE)&amp;IF($Z1&lt;&gt;""," ("&amp;TEXT(VLOOKUP(1,$CM$106:$DJ$206,24,FALSE)/1000000,"$#,##0.0")&amp;"MM)",""),"")</f>
        <v>INTERNAL ANALGESICS $ Leaked to MASS/SUPCEN</v>
      </c>
      <c r="U30" s="117"/>
      <c r="V30" s="118"/>
      <c r="W30" s="20"/>
      <c r="X30" s="116" t="str">
        <f>IF(ISERROR(VLOOKUP(2,$CM$106:$CV$206,10,FALSE))=FALSE,MID($D$8,11,LEN($D$8)-10)&amp;" $ Leaked to "&amp;VLOOKUP(2,$CM$106:$CV$206,10,FALSE)&amp;IF($Z1&lt;&gt;""," ("&amp;TEXT(VLOOKUP(2,$CM$106:$DJ$206,24,FALSE)/1000000,"$#,##0.0")&amp;"MM)",""),"")</f>
        <v>INTERNAL ANALGESICS $ Leaked to FOOD</v>
      </c>
      <c r="Y30" s="117"/>
      <c r="Z30" s="118"/>
      <c r="AA30" s="20"/>
      <c r="AB30" s="116" t="str">
        <f>IF(ISERROR(VLOOKUP(3,$CM$106:$CV$206,10,FALSE))=FALSE,MID($D$8,11,LEN($D$8)-10)&amp;" $ Leaked to "&amp;VLOOKUP(3,$CM$106:$CV$206,10,FALSE)&amp;IF($Z1&lt;&gt;""," ("&amp;TEXT(VLOOKUP(3,$CM$106:$DJ$206,24,FALSE)/1000000,"$#,##0.0")&amp;"MM)",""),"")</f>
        <v>INTERNAL ANALGESICS $ Leaked to CLUB</v>
      </c>
      <c r="AC30" s="117"/>
      <c r="AD30" s="118"/>
      <c r="AF30" s="116" t="str">
        <f>IF(ISERROR(VLOOKUP(4,$CM$106:$CV$206,10,FALSE))=FALSE,MID($D$8,11,LEN($D$8)-10)&amp;" $ Leaked to "&amp;VLOOKUP(4,$CM$106:$CV$206,10,FALSE)&amp;IF($Z1&lt;&gt;""," ("&amp;TEXT(VLOOKUP(4,$CM$106:$DJ$206,24,FALSE)/1000000,"$#,##0.0")&amp;"MM)",""),"")</f>
        <v>INTERNAL ANALGESICS $ Leaked to DRUG</v>
      </c>
      <c r="AG30" s="117"/>
      <c r="AH30" s="118"/>
      <c r="AI30" s="32"/>
      <c r="AJ30" s="21"/>
      <c r="AK30" s="21"/>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t="s">
        <v>40</v>
      </c>
    </row>
    <row r="31" spans="1:138" s="25" customFormat="1" ht="7.5" customHeight="1">
      <c r="A31" s="21"/>
      <c r="B31" s="21"/>
      <c r="C31" s="21"/>
      <c r="D31" s="21"/>
      <c r="E31" s="21"/>
      <c r="F31" s="20"/>
      <c r="G31" s="20"/>
      <c r="H31" s="20"/>
      <c r="I31" s="20"/>
      <c r="J31" s="20"/>
      <c r="K31" s="20"/>
      <c r="L31" s="21"/>
      <c r="M31" s="21"/>
      <c r="N31" s="21"/>
      <c r="O31" s="21"/>
      <c r="P31" s="20"/>
      <c r="Q31" s="20"/>
      <c r="R31" s="21"/>
      <c r="S31"/>
      <c r="T31" s="21"/>
      <c r="U31" s="21"/>
      <c r="V31" s="20"/>
      <c r="W31" s="20"/>
      <c r="X31" s="20"/>
      <c r="Y31" s="20"/>
      <c r="Z31" s="20"/>
      <c r="AA31" s="20"/>
      <c r="AB31" s="21"/>
      <c r="AC31" s="21"/>
      <c r="AD31" s="21"/>
      <c r="AE31" s="21"/>
      <c r="AF31" s="20"/>
      <c r="AG31" s="20"/>
      <c r="AH31" s="21"/>
      <c r="AI31" s="32"/>
      <c r="AJ31" s="21"/>
      <c r="AK31" s="21"/>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t="s">
        <v>40</v>
      </c>
    </row>
    <row r="32" spans="1:138" s="25" customFormat="1" ht="12.75" customHeight="1">
      <c r="A32" s="21"/>
      <c r="B32" s="21"/>
      <c r="C32" s="21"/>
      <c r="D32" s="57" t="str">
        <f>IF(ISERROR(VLOOKUP(1,$CE$109:$DM$206,33,FALSE))=FALSE,TEXT(VLOOKUP(1,$CE$109:$DM$206,33,FALSE)/$DI$108,"0.0%"),"")</f>
        <v>13.4%</v>
      </c>
      <c r="E32" s="109" t="str">
        <f>IF(ISERROR(VLOOKUP(1,$CE$109:$CV$206,18,FALSE))=FALSE,VLOOKUP(1,$CE$109:$CV$206,18,FALSE),"")</f>
        <v>Walmart Mass+Supcen KA</v>
      </c>
      <c r="F32" s="109"/>
      <c r="G32" s="40"/>
      <c r="H32" s="57" t="str">
        <f>IF(ISERROR(VLOOKUP(1,$CG$109:$DM$206,31,FALSE))=FALSE,TEXT(VLOOKUP(1,$CG$109:$DM$206,31,FALSE)/$DI$108,"0.0%"),"")</f>
        <v>2.3%</v>
      </c>
      <c r="I32" s="109" t="str">
        <f>IF(ISERROR(VLOOKUP(1,$CG$109:$CV$206,16,FALSE))=FALSE,VLOOKUP(1,$CG$109:$CV$206,16,FALSE),"")</f>
        <v>Kroger KA</v>
      </c>
      <c r="J32" s="109"/>
      <c r="K32" s="41"/>
      <c r="L32" s="57" t="str">
        <f>IF(ISERROR(VLOOKUP(1,$CI$109:$DM$206,29,FALSE))=FALSE,TEXT(VLOOKUP(1,$CI$109:$DM$206,29,FALSE)/$DI$108,"0.0%"),"")</f>
        <v>8.8%</v>
      </c>
      <c r="M32" s="109" t="str">
        <f>IF(ISERROR(VLOOKUP(1,$CI$109:$CV$206,14,FALSE))=FALSE,VLOOKUP(1,$CI$109:$CV$206,14,FALSE),"")</f>
        <v>CVS Pharmacy KA</v>
      </c>
      <c r="N32" s="109"/>
      <c r="O32" s="41"/>
      <c r="P32" s="57" t="str">
        <f>IF(ISERROR(VLOOKUP(1,$CK$109:$DM$206,27,FALSE))=FALSE,TEXT(VLOOKUP(1,$CK$109:$DM$206,27,FALSE)/$DI$108,"0.0%"),"")</f>
        <v>2.9%</v>
      </c>
      <c r="Q32" s="109" t="str">
        <f>IF(ISERROR(VLOOKUP(1,$CK$109:$CV$206,12,FALSE))=FALSE,VLOOKUP(1,$CK$109:$CV$206,12,FALSE),"")</f>
        <v>Costco KA</v>
      </c>
      <c r="R32" s="109"/>
      <c r="S32"/>
      <c r="T32" s="57" t="str">
        <f>IF(ISERROR(VLOOKUP(1,$CO$109:$DJ$206,22,FALSE))=FALSE,TEXT(VLOOKUP(1,$CO$109:$DJ$206,22,FALSE)/$DJ$108,"0.0%"),"")</f>
        <v>29.2%</v>
      </c>
      <c r="U32" s="109" t="str">
        <f>IF(ISERROR(VLOOKUP(1,$CO$109:$CV$206,8,FALSE))=FALSE,VLOOKUP(1,$CO$109:$CV$206,8,FALSE),"")</f>
        <v>Walmart Mass+Supcen KA</v>
      </c>
      <c r="V32" s="109"/>
      <c r="W32" s="40"/>
      <c r="X32" s="57" t="str">
        <f>IF(ISERROR(VLOOKUP(1,$CQ$109:$DJ$206,20,FALSE))=FALSE,TEXT(VLOOKUP(1,$CQ$109:$DJ$206,20,FALSE)/$DJ$108,"0.0%"),"")</f>
        <v>3.6%</v>
      </c>
      <c r="Y32" s="109" t="str">
        <f>IF(ISERROR(VLOOKUP(1,$CQ$109:$CV$206,6,FALSE))=FALSE,VLOOKUP(1,$CQ$109:$CV$206,6,FALSE),"")</f>
        <v>Kroger KA</v>
      </c>
      <c r="Z32" s="109"/>
      <c r="AA32" s="58"/>
      <c r="AB32" s="57" t="str">
        <f>IF(ISERROR(VLOOKUP(1,$CS$109:$DJ$206,18,FALSE))=FALSE,TEXT(VLOOKUP(1,$CS$109:$DJ$206,18,FALSE)/$DJ$108,"0.0%"),"")</f>
        <v>7.5%</v>
      </c>
      <c r="AC32" s="109" t="str">
        <f>IF(ISERROR(VLOOKUP(1,$CS$109:$CV$206,4,FALSE))=FALSE,VLOOKUP(1,$CS$109:$CV$206,4,FALSE),"")</f>
        <v>Costco KA</v>
      </c>
      <c r="AD32" s="109"/>
      <c r="AE32" s="58"/>
      <c r="AF32" s="57" t="str">
        <f>IF(ISERROR(VLOOKUP(1,$CU$109:$DJ$206,16,FALSE))=FALSE,TEXT(VLOOKUP(1,$CU$109:$DJ$206,16,FALSE)/$DJ$108,"0.0%"),"")</f>
        <v>9.6%</v>
      </c>
      <c r="AG32" s="109" t="str">
        <f>IF(ISERROR(VLOOKUP(1,$CU$109:$CV$206,2,FALSE))=FALSE,VLOOKUP(1,$CU$109:$CV$206,2,FALSE),"")</f>
        <v>CVS Pharmacy KA</v>
      </c>
      <c r="AH32" s="109"/>
      <c r="AI32" s="32"/>
      <c r="AJ32" s="21"/>
      <c r="AK32" s="21"/>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t="s">
        <v>40</v>
      </c>
    </row>
    <row r="33" spans="1:138" s="25" customFormat="1" ht="12.75" customHeight="1">
      <c r="A33" s="21"/>
      <c r="B33" s="21"/>
      <c r="C33" s="21"/>
      <c r="D33" s="76" t="str">
        <f>IF(Z$2&lt;&gt;"",IF(D32&lt;&gt;"",IF(VLOOKUP(1,$CE$109:$DZ$206,48,FALSE)&lt;&gt;"",(VLOOKUP(1,$CE$109:$DM$206,33,FALSE)/$DI$108-(VLOOKUP(1,$CE$109:$DM$206,33,FALSE)-VLOOKUP(1,$CE$109:$DZ$206,48,FALSE))/($DI$108-$DX$108))*100,""),""),"")</f>
        <v/>
      </c>
      <c r="E33" s="109"/>
      <c r="F33" s="109"/>
      <c r="G33" s="40"/>
      <c r="H33" s="76" t="str">
        <f>IF(Z$2&lt;&gt;"",IF(H32&lt;&gt;"",IF(VLOOKUP(1,$CG$109:$DZ$206,46,FALSE),(VLOOKUP(1,$CG$109:$DM$206,31,FALSE)/$DI$108-(VLOOKUP(1,$CG$109:$DM$206,31,FALSE)-VLOOKUP(1,$CG$109:$DZ$206,46,FALSE))/($DI$108-$DX$108))*100,""),""),"")</f>
        <v/>
      </c>
      <c r="I33" s="109"/>
      <c r="J33" s="109"/>
      <c r="K33" s="41"/>
      <c r="L33" s="76" t="str">
        <f>IF(Z$2&lt;&gt;"",IF(L32&lt;&gt;"",IF(VLOOKUP(1,$CI$109:$DZ$206,44,FALSE),(VLOOKUP(1,$CI$109:$DM$206,29,FALSE)/$DI$108-(VLOOKUP(1,$CI$109:$DM$206,29,FALSE)-VLOOKUP(1,$CI$109:$DZ$206,44,FALSE))/($DI$108-$DX$108))*100,""),""),"")</f>
        <v/>
      </c>
      <c r="M33" s="109"/>
      <c r="N33" s="109"/>
      <c r="O33" s="41"/>
      <c r="P33" s="76" t="str">
        <f>IF(Z$2&lt;&gt;"",IF(P32&lt;&gt;"",IF(VLOOKUP(1,$CK$109:$DZ$206,42,FALSE),(VLOOKUP(1,$CK$109:$DM$206,27,FALSE)/$DI$108-(VLOOKUP(1,$CK$109:$DM$206,27,FALSE)-VLOOKUP(1,$CK$109:$DZ$206,42,FALSE))/($DI$108-$DX$108))*100,""),""),"")</f>
        <v/>
      </c>
      <c r="Q33" s="109"/>
      <c r="R33" s="109"/>
      <c r="S33"/>
      <c r="T33" s="76" t="str">
        <f>IF(Z$2&lt;&gt;"",IF(T32&lt;&gt;"",IF(VLOOKUP(1,$CO$109:$DZ$206,37,FALSE),(VLOOKUP(1,$CO$109:$DJ$206,22,FALSE)/$DJ$108-(VLOOKUP(1,$CO$109:$DJ$206,22,FALSE)-VLOOKUP(1,$CO$109:$DZ$206,37,FALSE))/($DJ$108-$DY$108))*100,""),""),"")</f>
        <v/>
      </c>
      <c r="U33" s="109"/>
      <c r="V33" s="109"/>
      <c r="W33" s="40"/>
      <c r="X33" s="76" t="str">
        <f>IF(Z$2&lt;&gt;"",IF(X32&lt;&gt;"",IF(VLOOKUP(1,$CQ$109:$DZ$206,35,FALSE),(VLOOKUP(1,$CQ$109:$DJ$206,20,FALSE)/$DJ$108-(VLOOKUP(1,$CQ$109:$DJ$206,20,FALSE)-VLOOKUP(1,$CQ$109:$DZ$206,35,FALSE))/($DJ$108-$DY$108))*100,""),""),"")</f>
        <v/>
      </c>
      <c r="Y33" s="109"/>
      <c r="Z33" s="109"/>
      <c r="AA33" s="58"/>
      <c r="AB33" s="76" t="str">
        <f>IF(Z$2&lt;&gt;"",IF(AB32&lt;&gt;"",IF(VLOOKUP(1,$CS$109:$DZ$206,33,FALSE),(VLOOKUP(1,$CS$109:$DJ$206,18,FALSE)/$DJ$108-(VLOOKUP(1,$CS$109:$DJ$206,18,FALSE)-VLOOKUP(1,$CS$109:$DZ$206,33,FALSE))/($DJ$108-$DY$108))*100,""),""),"")</f>
        <v/>
      </c>
      <c r="AC33" s="109"/>
      <c r="AD33" s="109"/>
      <c r="AE33" s="58"/>
      <c r="AF33" s="76" t="str">
        <f>IF(Z$2&lt;&gt;"",IF(AF32&lt;&gt;"",IF(VLOOKUP(1,$CU$109:$DZ$206,31,FALSE),(VLOOKUP(1,$CU$109:$DJ$206,16,FALSE)/$DJ$108-(VLOOKUP(1,$CU$109:$DJ$206,16,FALSE)-VLOOKUP(1,$CU$109:$DZ$206,31,FALSE))/($DJ$108-$DY$108))*100,""),""),"")</f>
        <v/>
      </c>
      <c r="AG33" s="109"/>
      <c r="AH33" s="109"/>
      <c r="AI33" s="32"/>
      <c r="AJ33" s="21"/>
      <c r="AK33" s="21"/>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t="s">
        <v>40</v>
      </c>
    </row>
    <row r="34" spans="1:138" s="25" customFormat="1" ht="12.75" customHeight="1">
      <c r="A34" s="21"/>
      <c r="B34" s="21"/>
      <c r="C34" s="21"/>
      <c r="D34" s="57" t="str">
        <f>IF(ISERROR(VLOOKUP(2,$CE$109:$DM$206,33,FALSE))=FALSE,TEXT(VLOOKUP(2,$CE$109:$DM$206,33,FALSE)/$DI$108,"0.0%"),"")</f>
        <v>4.6%</v>
      </c>
      <c r="E34" s="109" t="str">
        <f>IF(ISERROR(VLOOKUP(2,$CE$109:$CV$206,18,FALSE))=FALSE,VLOOKUP(2,$CE$109:$CV$206,18,FALSE),"")</f>
        <v>Target Mass+SupCen KA</v>
      </c>
      <c r="F34" s="109"/>
      <c r="G34" s="40"/>
      <c r="H34" s="57" t="str">
        <f>IF(ISERROR(VLOOKUP(2,$CG$109:$DM$206,31,FALSE))=FALSE,TEXT(VLOOKUP(2,$CG$109:$DM$206,31,FALSE)/$DI$108,"0.0%"),"")</f>
        <v>0.6%</v>
      </c>
      <c r="I34" s="109" t="str">
        <f>IF(ISERROR(VLOOKUP(2,$CG$109:$CV$206,16,FALSE))=FALSE,VLOOKUP(2,$CG$109:$CV$206,16,FALSE),"")</f>
        <v>Albertsons LLC+SuperValu KA</v>
      </c>
      <c r="J34" s="109"/>
      <c r="K34" s="41"/>
      <c r="L34" s="57" t="str">
        <f>IF(ISERROR(VLOOKUP(2,$CI$109:$DM$206,29,FALSE))=FALSE,TEXT(VLOOKUP(2,$CI$109:$DM$206,29,FALSE)/$DI$108,"0.0%"),"")</f>
        <v>4.3%</v>
      </c>
      <c r="M34" s="109" t="str">
        <f>IF(ISERROR(VLOOKUP(2,$CI$109:$CV$206,14,FALSE))=FALSE,VLOOKUP(2,$CI$109:$CV$206,14,FALSE),"")</f>
        <v>Rite Aid Drug KA</v>
      </c>
      <c r="N34" s="109"/>
      <c r="O34" s="41"/>
      <c r="P34" s="57" t="str">
        <f>IF(ISERROR(VLOOKUP(2,$CK$109:$DM$206,27,FALSE))=FALSE,TEXT(VLOOKUP(2,$CK$109:$DM$206,27,FALSE)/$DI$108,"0.0%"),"")</f>
        <v>2.4%</v>
      </c>
      <c r="Q34" s="109" t="str">
        <f>IF(ISERROR(VLOOKUP(2,$CK$109:$CV$206,12,FALSE))=FALSE,VLOOKUP(2,$CK$109:$CV$206,12,FALSE),"")</f>
        <v>Sam's Club KA</v>
      </c>
      <c r="R34" s="109"/>
      <c r="S34"/>
      <c r="T34" s="57" t="str">
        <f>IF(ISERROR(VLOOKUP(2,$CO$109:$DJ$206,22,FALSE))=FALSE,TEXT(VLOOKUP(2,$CO$109:$DJ$206,22,FALSE)/$DJ$108,"0.0%"),"")</f>
        <v>6.3%</v>
      </c>
      <c r="U34" s="109" t="str">
        <f>IF(ISERROR(VLOOKUP(2,$CO$109:$CV$206,8,FALSE))=FALSE,VLOOKUP(2,$CO$109:$CV$206,8,FALSE),"")</f>
        <v>Target Mass+SupCen KA</v>
      </c>
      <c r="V34" s="109"/>
      <c r="W34" s="40"/>
      <c r="X34" s="57" t="str">
        <f>IF(ISERROR(VLOOKUP(2,$CQ$109:$DJ$206,20,FALSE))=FALSE,TEXT(VLOOKUP(2,$CQ$109:$DJ$206,20,FALSE)/$DJ$108,"0.0%"),"")</f>
        <v>1.0%</v>
      </c>
      <c r="Y34" s="109" t="str">
        <f>IF(ISERROR(VLOOKUP(2,$CQ$109:$CV$206,6,FALSE))=FALSE,VLOOKUP(2,$CQ$109:$CV$206,6,FALSE),"")</f>
        <v>Safeway KA</v>
      </c>
      <c r="Z34" s="109"/>
      <c r="AA34" s="58"/>
      <c r="AB34" s="57" t="str">
        <f>IF(ISERROR(VLOOKUP(2,$CS$109:$DJ$206,18,FALSE))=FALSE,TEXT(VLOOKUP(2,$CS$109:$DJ$206,18,FALSE)/$DJ$108,"0.0%"),"")</f>
        <v>6.6%</v>
      </c>
      <c r="AC34" s="109" t="str">
        <f>IF(ISERROR(VLOOKUP(2,$CS$109:$CV$206,4,FALSE))=FALSE,VLOOKUP(2,$CS$109:$CV$206,4,FALSE),"")</f>
        <v>Sam's Club KA</v>
      </c>
      <c r="AD34" s="109"/>
      <c r="AE34" s="58"/>
      <c r="AF34" s="57" t="str">
        <f>IF(ISERROR(VLOOKUP(2,$CU$109:$DJ$206,16,FALSE))=FALSE,TEXT(VLOOKUP(2,$CU$109:$DJ$206,16,FALSE)/$DJ$108,"0.0%"),"")</f>
        <v>4.4%</v>
      </c>
      <c r="AG34" s="109" t="str">
        <f>IF(ISERROR(VLOOKUP(2,$CU$109:$CV$206,2,FALSE))=FALSE,VLOOKUP(2,$CU$109:$CV$206,2,FALSE),"")</f>
        <v>Rite Aid Drug KA</v>
      </c>
      <c r="AH34" s="109"/>
      <c r="AI34" s="32"/>
      <c r="AJ34" s="21"/>
      <c r="AK34" s="21"/>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t="s">
        <v>40</v>
      </c>
    </row>
    <row r="35" spans="1:138" s="25" customFormat="1" ht="12.75" customHeight="1">
      <c r="A35" s="21"/>
      <c r="B35" s="21"/>
      <c r="C35" s="21"/>
      <c r="D35" s="76" t="str">
        <f>IF(Z$2&lt;&gt;"",IF(D34&lt;&gt;"",IF(VLOOKUP(2,$CE$109:$DZ$206,48,FALSE)&lt;&gt;"",(VLOOKUP(2,$CE$109:$DM$206,33,FALSE)/$DI$108-(VLOOKUP(2,$CE$109:$DM$206,33,FALSE)-VLOOKUP(2,$CE$109:$DZ$206,48,FALSE))/($DI$108-$DX$108))*100,""),""),"")</f>
        <v/>
      </c>
      <c r="E35" s="109"/>
      <c r="F35" s="109"/>
      <c r="G35" s="40"/>
      <c r="H35" s="76" t="str">
        <f>IF(Z$2&lt;&gt;"",IF(H34&lt;&gt;"",IF(VLOOKUP(2,$CG$109:$DZ$206,46,FALSE),(VLOOKUP(2,$CG$109:$DM$206,31,FALSE)/$DI$108-(VLOOKUP(2,$CG$109:$DM$206,31,FALSE)-VLOOKUP(2,$CG$109:$DZ$206,46,FALSE))/($DI$108-$DX$108))*100,""),""),"")</f>
        <v/>
      </c>
      <c r="I35" s="109"/>
      <c r="J35" s="109"/>
      <c r="K35" s="41"/>
      <c r="L35" s="76" t="str">
        <f>IF(Z$2&lt;&gt;"",IF(L34&lt;&gt;"",IF(VLOOKUP(2,$CI$109:$DZ$206,44,FALSE),(VLOOKUP(2,$CI$109:$DM$206,29,FALSE)/$DI$108-(VLOOKUP(2,$CI$109:$DM$206,29,FALSE)-VLOOKUP(2,$CI$109:$DZ$206,44,FALSE))/($DI$108-$DX$108))*100,""),""),"")</f>
        <v/>
      </c>
      <c r="M35" s="109"/>
      <c r="N35" s="109"/>
      <c r="O35" s="41"/>
      <c r="P35" s="76" t="str">
        <f>IF(Z$2&lt;&gt;"",IF(P34&lt;&gt;"",IF(VLOOKUP(2,$CK$109:$DZ$206,42,FALSE),(VLOOKUP(2,$CK$109:$DM$206,27,FALSE)/$DI$108-(VLOOKUP(2,$CK$109:$DM$206,27,FALSE)-VLOOKUP(2,$CK$109:$DZ$206,42,FALSE))/($DI$108-$DX$108))*100,""),""),"")</f>
        <v/>
      </c>
      <c r="Q35" s="109"/>
      <c r="R35" s="109"/>
      <c r="S35"/>
      <c r="T35" s="76" t="str">
        <f>IF(Z$2&lt;&gt;"",IF(T34&lt;&gt;"",IF(VLOOKUP(2,$CO$109:$DZ$206,37,FALSE),(VLOOKUP(2,$CO$109:$DJ$206,22,FALSE)/$DJ$108-(VLOOKUP(2,$CO$109:$DJ$206,22,FALSE)-VLOOKUP(2,$CO$109:$DZ$206,37,FALSE))/($DJ$108-$DY$108))*100,""),""),"")</f>
        <v/>
      </c>
      <c r="U35" s="109"/>
      <c r="V35" s="109"/>
      <c r="W35" s="40"/>
      <c r="X35" s="76" t="str">
        <f>IF(Z$2&lt;&gt;"",IF(X34&lt;&gt;"",IF(VLOOKUP(2,$CQ$109:$DZ$206,35,FALSE),(VLOOKUP(2,$CQ$109:$DJ$206,20,FALSE)/$DJ$108-(VLOOKUP(2,$CQ$109:$DJ$206,20,FALSE)-VLOOKUP(2,$CQ$109:$DZ$206,35,FALSE))/($DJ$108-$DY$108))*100,""),""),"")</f>
        <v/>
      </c>
      <c r="Y35" s="109"/>
      <c r="Z35" s="109"/>
      <c r="AA35" s="58"/>
      <c r="AB35" s="76" t="str">
        <f>IF(Z$2&lt;&gt;"",IF(AB34&lt;&gt;"",IF(VLOOKUP(2,$CS$109:$DZ$206,33,FALSE),(VLOOKUP(2,$CS$109:$DJ$206,18,FALSE)/$DJ$108-(VLOOKUP(2,$CS$109:$DJ$206,18,FALSE)-VLOOKUP(2,$CS$109:$DZ$206,33,FALSE))/($DJ$108-$DY$108))*100,""),""),"")</f>
        <v/>
      </c>
      <c r="AC35" s="109"/>
      <c r="AD35" s="109"/>
      <c r="AE35" s="58"/>
      <c r="AF35" s="76" t="str">
        <f>IF(Z$2&lt;&gt;"",IF(AF34&lt;&gt;"",IF(VLOOKUP(2,$CU$109:$DZ$206,31,FALSE),(VLOOKUP(2,$CU$109:$DJ$206,16,FALSE)/$DJ$108-(VLOOKUP(2,$CU$109:$DJ$206,16,FALSE)-VLOOKUP(2,$CU$109:$DZ$206,31,FALSE))/($DJ$108-$DY$108))*100,""),""),"")</f>
        <v/>
      </c>
      <c r="AG35" s="109"/>
      <c r="AH35" s="109"/>
      <c r="AI35" s="32"/>
      <c r="AJ35" s="21"/>
      <c r="AK35" s="21"/>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t="s">
        <v>40</v>
      </c>
    </row>
    <row r="36" spans="1:138" s="25" customFormat="1" ht="12.75" customHeight="1">
      <c r="A36" s="21"/>
      <c r="B36" s="21"/>
      <c r="C36" s="21"/>
      <c r="D36" s="57" t="str">
        <f>IF(ISERROR(VLOOKUP(3,$CE$109:$DM$206,33,FALSE))=FALSE,TEXT(VLOOKUP(3,$CE$109:$DM$206,33,FALSE)/$DI$108,"0.0%"),"")</f>
        <v>0.6%</v>
      </c>
      <c r="E36" s="109" t="str">
        <f>IF(ISERROR(VLOOKUP(3,$CE$109:$CV$206,18,FALSE))=FALSE,VLOOKUP(3,$CE$109:$CV$206,18,FALSE),"")</f>
        <v>Kmart Mass+Supcen KA</v>
      </c>
      <c r="F36" s="109"/>
      <c r="G36" s="40"/>
      <c r="H36" s="57" t="str">
        <f>IF(ISERROR(VLOOKUP(3,$CG$109:$DM$206,31,FALSE))=FALSE,TEXT(VLOOKUP(3,$CG$109:$DM$206,31,FALSE)/$DI$108,"0.0%"),"")</f>
        <v>0.5%</v>
      </c>
      <c r="I36" s="109" t="str">
        <f>IF(ISERROR(VLOOKUP(3,$CG$109:$CV$206,16,FALSE))=FALSE,VLOOKUP(3,$CG$109:$CV$206,16,FALSE),"")</f>
        <v>Safeway KA</v>
      </c>
      <c r="J36" s="109"/>
      <c r="K36" s="41"/>
      <c r="L36" s="57" t="str">
        <f>IF(ISERROR(VLOOKUP(3,$CI$109:$DM$206,29,FALSE))=FALSE,TEXT(VLOOKUP(3,$CI$109:$DM$206,29,FALSE)/$DI$108,"0.0%"),"")</f>
        <v/>
      </c>
      <c r="M36" s="109" t="str">
        <f>IF(ISERROR(VLOOKUP(3,$CI$109:$CV$206,14,FALSE))=FALSE,VLOOKUP(3,$CI$109:$CV$206,14,FALSE),"")</f>
        <v/>
      </c>
      <c r="N36" s="109"/>
      <c r="O36" s="41"/>
      <c r="P36" s="57" t="str">
        <f>IF(ISERROR(VLOOKUP(3,$CK$109:$DM$206,27,FALSE))=FALSE,TEXT(VLOOKUP(3,$CK$109:$DM$206,27,FALSE)/$DI$108,"0.0%"),"")</f>
        <v>0.9%</v>
      </c>
      <c r="Q36" s="109" t="str">
        <f>IF(ISERROR(VLOOKUP(3,$CK$109:$CV$206,12,FALSE))=FALSE,VLOOKUP(3,$CK$109:$CV$206,12,FALSE),"")</f>
        <v>B J's Wholesale KA</v>
      </c>
      <c r="R36" s="109"/>
      <c r="S36"/>
      <c r="T36" s="57" t="str">
        <f>IF(ISERROR(VLOOKUP(3,$CO$109:$DJ$206,22,FALSE))=FALSE,TEXT(VLOOKUP(3,$CO$109:$DJ$206,22,FALSE)/$DJ$108,"0.0%"),"")</f>
        <v>1.1%</v>
      </c>
      <c r="U36" s="109" t="str">
        <f>IF(ISERROR(VLOOKUP(3,$CO$109:$CV$206,8,FALSE))=FALSE,VLOOKUP(3,$CO$109:$CV$206,8,FALSE),"")</f>
        <v>Kmart Mass+Supcen KA</v>
      </c>
      <c r="V36" s="109"/>
      <c r="W36" s="40"/>
      <c r="X36" s="57" t="str">
        <f>IF(ISERROR(VLOOKUP(3,$CQ$109:$DJ$206,20,FALSE))=FALSE,TEXT(VLOOKUP(3,$CQ$109:$DJ$206,20,FALSE)/$DJ$108,"0.0%"),"")</f>
        <v>0.8%</v>
      </c>
      <c r="Y36" s="109" t="str">
        <f>IF(ISERROR(VLOOKUP(3,$CQ$109:$CV$206,6,FALSE))=FALSE,VLOOKUP(3,$CQ$109:$CV$206,6,FALSE),"")</f>
        <v>Albertsons LLC+SuperValu KA</v>
      </c>
      <c r="Z36" s="109"/>
      <c r="AA36" s="58"/>
      <c r="AB36" s="57" t="str">
        <f>IF(ISERROR(VLOOKUP(3,$CS$109:$DJ$206,18,FALSE))=FALSE,TEXT(VLOOKUP(3,$CS$109:$DJ$206,18,FALSE)/$DJ$108,"0.0%"),"")</f>
        <v>1.8%</v>
      </c>
      <c r="AC36" s="109" t="str">
        <f>IF(ISERROR(VLOOKUP(3,$CS$109:$CV$206,4,FALSE))=FALSE,VLOOKUP(3,$CS$109:$CV$206,4,FALSE),"")</f>
        <v>B J's Wholesale KA</v>
      </c>
      <c r="AD36" s="109"/>
      <c r="AE36" s="58"/>
      <c r="AF36" s="57" t="str">
        <f>IF(ISERROR(VLOOKUP(3,$CU$109:$DJ$206,16,FALSE))=FALSE,TEXT(VLOOKUP(3,$CU$109:$DJ$206,16,FALSE)/$DJ$108,"0.0%"),"")</f>
        <v/>
      </c>
      <c r="AG36" s="109" t="str">
        <f>IF(ISERROR(VLOOKUP(3,$CU$109:$CV$206,2,FALSE))=FALSE,VLOOKUP(3,$CU$109:$CV$206,2,FALSE),"")</f>
        <v/>
      </c>
      <c r="AH36" s="109"/>
      <c r="AI36" s="32"/>
      <c r="AJ36" s="21"/>
      <c r="AK36" s="21"/>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t="s">
        <v>40</v>
      </c>
    </row>
    <row r="37" spans="1:138" s="25" customFormat="1" ht="12.75" customHeight="1">
      <c r="A37" s="21"/>
      <c r="B37" s="21"/>
      <c r="C37" s="21"/>
      <c r="D37" s="76" t="str">
        <f>IF(Z$2&lt;&gt;"",IF(D36&lt;&gt;"",IF(VLOOKUP(3,$CE$109:$DZ$206,48,FALSE)&lt;&gt;"",(VLOOKUP(3,$CE$109:$DM$206,33,FALSE)/$DI$108-(VLOOKUP(3,$CE$109:$DM$206,33,FALSE)-VLOOKUP(3,$CE$109:$DZ$206,48,FALSE))/($DI$108-$DX$108))*100,""),""),"")</f>
        <v/>
      </c>
      <c r="E37" s="109"/>
      <c r="F37" s="109"/>
      <c r="G37" s="40"/>
      <c r="H37" s="76" t="str">
        <f>IF(Z$2&lt;&gt;"",IF(H36&lt;&gt;"",IF(VLOOKUP(3,$CG$109:$DZ$206,46,FALSE),(VLOOKUP(3,$CG$109:$DM$206,31,FALSE)/$DI$108-(VLOOKUP(3,$CG$109:$DM$206,31,FALSE)-VLOOKUP(3,$CG$109:$DZ$206,46,FALSE))/($DI$108-$DX$108))*100,""),""),"")</f>
        <v/>
      </c>
      <c r="I37" s="109"/>
      <c r="J37" s="109"/>
      <c r="K37" s="41"/>
      <c r="L37" s="76" t="str">
        <f>IF(Z$2&lt;&gt;"",IF(L36&lt;&gt;"",IF(VLOOKUP(3,$CI$109:$DZ$206,44,FALSE),(VLOOKUP(3,$CI$109:$DM$206,29,FALSE)/$DI$108-(VLOOKUP(3,$CI$109:$DM$206,29,FALSE)-VLOOKUP(3,$CI$109:$DZ$206,44,FALSE))/($DI$108-$DX$108))*100,""),""),"")</f>
        <v/>
      </c>
      <c r="M37" s="109"/>
      <c r="N37" s="109"/>
      <c r="O37" s="41"/>
      <c r="P37" s="76" t="str">
        <f>IF(Z$2&lt;&gt;"",IF(P36&lt;&gt;"",IF(VLOOKUP(3,$CK$109:$DZ$206,42,FALSE),(VLOOKUP(3,$CK$109:$DM$206,27,FALSE)/$DI$108-(VLOOKUP(3,$CK$109:$DM$206,27,FALSE)-VLOOKUP(3,$CK$109:$DZ$206,42,FALSE))/($DI$108-$DX$108))*100,""),""),"")</f>
        <v/>
      </c>
      <c r="Q37" s="109"/>
      <c r="R37" s="109"/>
      <c r="S37"/>
      <c r="T37" s="76" t="str">
        <f>IF(Z$2&lt;&gt;"",IF(T36&lt;&gt;"",IF(VLOOKUP(3,$CO$109:$DZ$206,37,FALSE),(VLOOKUP(3,$CO$109:$DJ$206,22,FALSE)/$DJ$108-(VLOOKUP(3,$CO$109:$DJ$206,22,FALSE)-VLOOKUP(3,$CO$109:$DZ$206,37,FALSE))/($DJ$108-$DY$108))*100,""),""),"")</f>
        <v/>
      </c>
      <c r="U37" s="109"/>
      <c r="V37" s="109"/>
      <c r="W37" s="40"/>
      <c r="X37" s="76" t="str">
        <f>IF(Z$2&lt;&gt;"",IF(X36&lt;&gt;"",IF(VLOOKUP(3,$CQ$109:$DZ$206,35,FALSE),(VLOOKUP(3,$CQ$109:$DJ$206,20,FALSE)/$DJ$108-(VLOOKUP(3,$CQ$109:$DJ$206,20,FALSE)-VLOOKUP(3,$CQ$109:$DZ$206,35,FALSE))/($DJ$108-$DY$108))*100,""),""),"")</f>
        <v/>
      </c>
      <c r="Y37" s="109"/>
      <c r="Z37" s="109"/>
      <c r="AA37" s="58"/>
      <c r="AB37" s="76" t="str">
        <f>IF(Z$2&lt;&gt;"",IF(AB36&lt;&gt;"",IF(VLOOKUP(3,$CS$109:$DZ$206,33,FALSE),(VLOOKUP(3,$CS$109:$DJ$206,18,FALSE)/$DJ$108-(VLOOKUP(3,$CS$109:$DJ$206,18,FALSE)-VLOOKUP(3,$CS$109:$DZ$206,33,FALSE))/($DJ$108-$DY$108))*100,""),""),"")</f>
        <v/>
      </c>
      <c r="AC37" s="109"/>
      <c r="AD37" s="109"/>
      <c r="AE37" s="58"/>
      <c r="AF37" s="76" t="str">
        <f>IF(Z$2&lt;&gt;"",IF(AF36&lt;&gt;"",IF(VLOOKUP(3,$CU$109:$DZ$206,31,FALSE),(VLOOKUP(3,$CU$109:$DJ$206,16,FALSE)/$DJ$108-(VLOOKUP(3,$CU$109:$DJ$206,16,FALSE)-VLOOKUP(3,$CU$109:$DZ$206,31,FALSE))/($DJ$108-$DY$108))*100,""),""),"")</f>
        <v/>
      </c>
      <c r="AG37" s="109"/>
      <c r="AH37" s="109"/>
      <c r="AI37" s="32"/>
      <c r="AJ37" s="21"/>
      <c r="AK37" s="21"/>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t="s">
        <v>40</v>
      </c>
    </row>
    <row r="38" spans="1:138" s="25" customFormat="1" ht="12.75" customHeight="1">
      <c r="A38" s="21"/>
      <c r="B38" s="21"/>
      <c r="C38" s="21"/>
      <c r="D38" s="57" t="str">
        <f>IF(ISERROR(VLOOKUP(4,$CE$109:$DM$206,33,FALSE))=FALSE,TEXT(VLOOKUP(4,$CE$109:$DM$206,33,FALSE)/$DI$108,"0.0%"),"")</f>
        <v/>
      </c>
      <c r="E38" s="109" t="str">
        <f>IF(ISERROR(VLOOKUP(4,$CE$109:$CV$206,18,FALSE))=FALSE,VLOOKUP(4,$CE$109:$CV$206,18,FALSE),"")</f>
        <v/>
      </c>
      <c r="F38" s="109"/>
      <c r="G38" s="40"/>
      <c r="H38" s="57" t="str">
        <f>IF(ISERROR(VLOOKUP(4,$CG$109:$DM$206,31,FALSE))=FALSE,TEXT(VLOOKUP(4,$CG$109:$DM$206,31,FALSE)/$DI$108,"0.0%"),"")</f>
        <v>0.4%</v>
      </c>
      <c r="I38" s="109" t="str">
        <f>IF(ISERROR(VLOOKUP(4,$CG$109:$CV$206,16,FALSE))=FALSE,VLOOKUP(4,$CG$109:$CV$206,16,FALSE),"")</f>
        <v>Walmart NeighMkt KA</v>
      </c>
      <c r="J38" s="109"/>
      <c r="K38" s="41"/>
      <c r="L38" s="57" t="str">
        <f>IF(ISERROR(VLOOKUP(4,$CI$109:$DM$206,29,FALSE))=FALSE,TEXT(VLOOKUP(4,$CI$109:$DM$206,29,FALSE)/$DI$108,"0.0%"),"")</f>
        <v/>
      </c>
      <c r="M38" s="109" t="str">
        <f>IF(ISERROR(VLOOKUP(4,$CI$109:$CV$206,14,FALSE))=FALSE,VLOOKUP(4,$CI$109:$CV$206,14,FALSE),"")</f>
        <v/>
      </c>
      <c r="N38" s="109"/>
      <c r="O38" s="41"/>
      <c r="P38" s="57" t="str">
        <f>IF(ISERROR(VLOOKUP(4,$CK$109:$DM$206,27,FALSE))=FALSE,TEXT(VLOOKUP(4,$CK$109:$DM$206,27,FALSE)/$DI$108,"0.0%"),"")</f>
        <v/>
      </c>
      <c r="Q38" s="109" t="str">
        <f>IF(ISERROR(VLOOKUP(4,$CK$109:$CV$206,12,FALSE))=FALSE,VLOOKUP(4,$CK$109:$CV$206,12,FALSE),"")</f>
        <v/>
      </c>
      <c r="R38" s="109"/>
      <c r="S38"/>
      <c r="T38" s="57" t="str">
        <f>IF(ISERROR(VLOOKUP(4,$CO$109:$DJ$206,22,FALSE))=FALSE,TEXT(VLOOKUP(4,$CO$109:$DJ$206,22,FALSE)/$DJ$108,"0.0%"),"")</f>
        <v/>
      </c>
      <c r="U38" s="109" t="str">
        <f>IF(ISERROR(VLOOKUP(4,$CO$109:$CV$206,8,FALSE))=FALSE,VLOOKUP(4,$CO$109:$CV$206,8,FALSE),"")</f>
        <v/>
      </c>
      <c r="V38" s="109"/>
      <c r="W38" s="40"/>
      <c r="X38" s="57" t="str">
        <f>IF(ISERROR(VLOOKUP(4,$CQ$109:$DJ$206,20,FALSE))=FALSE,TEXT(VLOOKUP(4,$CQ$109:$DJ$206,20,FALSE)/$DJ$108,"0.0%"),"")</f>
        <v>0.4%</v>
      </c>
      <c r="Y38" s="109" t="str">
        <f>IF(ISERROR(VLOOKUP(4,$CQ$109:$CV$206,6,FALSE))=FALSE,VLOOKUP(4,$CQ$109:$CV$206,6,FALSE),"")</f>
        <v>Walmart NeighMkt KA</v>
      </c>
      <c r="Z38" s="109"/>
      <c r="AA38" s="58"/>
      <c r="AB38" s="57" t="str">
        <f>IF(ISERROR(VLOOKUP(4,$CS$109:$DJ$206,18,FALSE))=FALSE,TEXT(VLOOKUP(4,$CS$109:$DJ$206,18,FALSE)/$DJ$108,"0.0%"),"")</f>
        <v/>
      </c>
      <c r="AC38" s="109" t="str">
        <f>IF(ISERROR(VLOOKUP(4,$CS$109:$CV$206,4,FALSE))=FALSE,VLOOKUP(4,$CS$109:$CV$206,4,FALSE),"")</f>
        <v/>
      </c>
      <c r="AD38" s="109"/>
      <c r="AE38" s="58"/>
      <c r="AF38" s="57" t="str">
        <f>IF(ISERROR(VLOOKUP(4,$CU$109:$DJ$206,16,FALSE))=FALSE,TEXT(VLOOKUP(4,$CU$109:$DJ$206,16,FALSE)/$DJ$108,"0.0%"),"")</f>
        <v/>
      </c>
      <c r="AG38" s="109" t="str">
        <f>IF(ISERROR(VLOOKUP(4,$CU$109:$CV$206,2,FALSE))=FALSE,VLOOKUP(4,$CU$109:$CV$206,2,FALSE),"")</f>
        <v/>
      </c>
      <c r="AH38" s="109"/>
      <c r="AI38" s="32"/>
      <c r="AJ38" s="21"/>
      <c r="AK38" s="21"/>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t="s">
        <v>40</v>
      </c>
    </row>
    <row r="39" spans="1:138" s="25" customFormat="1" ht="12.75" customHeight="1">
      <c r="A39" s="21"/>
      <c r="B39" s="21"/>
      <c r="C39" s="21"/>
      <c r="D39" s="76" t="str">
        <f>IF(Z$2&lt;&gt;"",IF(D38&lt;&gt;"",IF(VLOOKUP(4,$CE$109:$DZ$206,48,FALSE)&lt;&gt;"",(VLOOKUP(4,$CE$109:$DM$206,33,FALSE)/$DI$108-(VLOOKUP(4,$CE$109:$DM$206,33,FALSE)-VLOOKUP(4,$CE$109:$DZ$206,48,FALSE))/($DI$108-$DX$108))*100,""),""),"")</f>
        <v/>
      </c>
      <c r="E39" s="109"/>
      <c r="F39" s="109"/>
      <c r="G39" s="40"/>
      <c r="H39" s="76" t="str">
        <f>IF(Z$2&lt;&gt;"",IF(H38&lt;&gt;"",IF(VLOOKUP(4,$CG$109:$DZ$206,46,FALSE),(VLOOKUP(4,$CG$109:$DM$206,31,FALSE)/$DI$108-(VLOOKUP(4,$CG$109:$DM$206,31,FALSE)-VLOOKUP(4,$CG$109:$DZ$206,46,FALSE))/($DI$108-$DX$108))*100,""),""),"")</f>
        <v/>
      </c>
      <c r="I39" s="109"/>
      <c r="J39" s="109"/>
      <c r="K39" s="41"/>
      <c r="L39" s="76" t="str">
        <f>IF(Z$2&lt;&gt;"",IF(L38&lt;&gt;"",IF(VLOOKUP(4,$CI$109:$DZ$206,44,FALSE),(VLOOKUP(4,$CI$109:$DM$206,29,FALSE)/$DI$108-(VLOOKUP(4,$CI$109:$DM$206,29,FALSE)-VLOOKUP(4,$CI$109:$DZ$206,44,FALSE))/($DI$108-$DX$108))*100,""),""),"")</f>
        <v/>
      </c>
      <c r="M39" s="109"/>
      <c r="N39" s="109"/>
      <c r="O39" s="41"/>
      <c r="P39" s="76" t="str">
        <f>IF(Z$2&lt;&gt;"",IF(P38&lt;&gt;"",IF(VLOOKUP(4,$CK$109:$DZ$206,42,FALSE),(VLOOKUP(4,$CK$109:$DM$206,27,FALSE)/$DI$108-(VLOOKUP(4,$CK$109:$DM$206,27,FALSE)-VLOOKUP(4,$CK$109:$DZ$206,42,FALSE))/($DI$108-$DX$108))*100,""),""),"")</f>
        <v/>
      </c>
      <c r="Q39" s="109"/>
      <c r="R39" s="109"/>
      <c r="S39"/>
      <c r="T39" s="76" t="str">
        <f>IF(Z$2&lt;&gt;"",IF(T38&lt;&gt;"",IF(VLOOKUP(4,$CO$109:$DZ$206,37,FALSE),(VLOOKUP(4,$CO$109:$DJ$206,22,FALSE)/$DJ$108-(VLOOKUP(4,$CO$109:$DJ$206,22,FALSE)-VLOOKUP(4,$CO$109:$DZ$206,37,FALSE))/($DJ$108-$DY$108))*100,""),""),"")</f>
        <v/>
      </c>
      <c r="U39" s="109"/>
      <c r="V39" s="109"/>
      <c r="W39" s="40"/>
      <c r="X39" s="76" t="str">
        <f>IF(Z$2&lt;&gt;"",IF(X38&lt;&gt;"",IF(VLOOKUP(4,$CQ$109:$DZ$206,35,FALSE),(VLOOKUP(4,$CQ$109:$DJ$206,20,FALSE)/$DJ$108-(VLOOKUP(4,$CQ$109:$DJ$206,20,FALSE)-VLOOKUP(4,$CQ$109:$DZ$206,35,FALSE))/($DJ$108-$DY$108))*100,""),""),"")</f>
        <v/>
      </c>
      <c r="Y39" s="109"/>
      <c r="Z39" s="109"/>
      <c r="AA39" s="58"/>
      <c r="AB39" s="76" t="str">
        <f>IF(Z$2&lt;&gt;"",IF(AB38&lt;&gt;"",IF(VLOOKUP(4,$CS$109:$DZ$206,33,FALSE),(VLOOKUP(4,$CS$109:$DJ$206,18,FALSE)/$DJ$108-(VLOOKUP(4,$CS$109:$DJ$206,18,FALSE)-VLOOKUP(4,$CS$109:$DZ$206,33,FALSE))/($DJ$108-$DY$108))*100,""),""),"")</f>
        <v/>
      </c>
      <c r="AC39" s="109"/>
      <c r="AD39" s="109"/>
      <c r="AE39" s="58"/>
      <c r="AF39" s="76" t="str">
        <f>IF(Z$2&lt;&gt;"",IF(AF38&lt;&gt;"",IF(VLOOKUP(4,$CU$109:$DZ$206,31,FALSE),(VLOOKUP(4,$CU$109:$DJ$206,16,FALSE)/$DJ$108-(VLOOKUP(4,$CU$109:$DJ$206,16,FALSE)-VLOOKUP(4,$CU$109:$DZ$206,31,FALSE))/($DJ$108-$DY$108))*100,""),""),"")</f>
        <v/>
      </c>
      <c r="AG39" s="109"/>
      <c r="AH39" s="109"/>
      <c r="AI39" s="32"/>
      <c r="AJ39" s="21"/>
      <c r="AK39" s="21"/>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t="s">
        <v>40</v>
      </c>
    </row>
    <row r="40" spans="1:138" s="25" customFormat="1" ht="12.75" customHeight="1">
      <c r="A40" s="21"/>
      <c r="B40" s="21"/>
      <c r="C40" s="21"/>
      <c r="D40" s="57" t="str">
        <f>IF(ISERROR(VLOOKUP(5,$CE$109:$DM$206,33,FALSE))=FALSE,TEXT(VLOOKUP(5,$CE$109:$DM$206,33,FALSE)/$DI$108,"0.0%"),"")</f>
        <v/>
      </c>
      <c r="E40" s="109" t="str">
        <f>IF(ISERROR(VLOOKUP(5,$CE$109:$CV$206,18,FALSE))=FALSE,VLOOKUP(5,$CE$109:$CV$206,18,FALSE),"")</f>
        <v/>
      </c>
      <c r="F40" s="109"/>
      <c r="G40" s="40"/>
      <c r="H40" s="57" t="str">
        <f>IF(ISERROR(VLOOKUP(5,$CG$109:$DM$206,31,FALSE))=FALSE,TEXT(VLOOKUP(5,$CG$109:$DM$206,31,FALSE)/$DI$108,"0.0%"),"")</f>
        <v/>
      </c>
      <c r="I40" s="109" t="str">
        <f>IF(ISERROR(VLOOKUP(5,$CG$109:$CV$206,16,FALSE))=FALSE,VLOOKUP(5,$CG$109:$CV$206,16,FALSE),"")</f>
        <v/>
      </c>
      <c r="J40" s="109"/>
      <c r="K40" s="41"/>
      <c r="L40" s="57" t="str">
        <f>IF(ISERROR(VLOOKUP(5,$CI$109:$DM$206,29,FALSE))=FALSE,TEXT(VLOOKUP(5,$CI$109:$DM$206,29,FALSE)/$DI$108,"0.0%"),"")</f>
        <v/>
      </c>
      <c r="M40" s="109" t="str">
        <f>IF(ISERROR(VLOOKUP(5,$CI$109:$CV$206,14,FALSE))=FALSE,VLOOKUP(5,$CI$109:$CV$206,14,FALSE),"")</f>
        <v/>
      </c>
      <c r="N40" s="109"/>
      <c r="O40" s="41"/>
      <c r="P40" s="57" t="str">
        <f>IF(ISERROR(VLOOKUP(5,$CK$109:$DM$206,27,FALSE))=FALSE,TEXT(VLOOKUP(5,$CK$109:$DM$206,27,FALSE)/$DI$108,"0.0%"),"")</f>
        <v/>
      </c>
      <c r="Q40" s="109" t="str">
        <f>IF(ISERROR(VLOOKUP(5,$CK$109:$CV$206,12,FALSE))=FALSE,VLOOKUP(5,$CK$109:$CV$206,12,FALSE),"")</f>
        <v/>
      </c>
      <c r="R40" s="109"/>
      <c r="S40"/>
      <c r="T40" s="57" t="str">
        <f>IF(ISERROR(VLOOKUP(5,$CO$109:$DJ$206,22,FALSE))=FALSE,TEXT(VLOOKUP(5,$CO$109:$DJ$206,22,FALSE)/$DJ$108,"0.0%"),"")</f>
        <v/>
      </c>
      <c r="U40" s="109" t="str">
        <f>IF(ISERROR(VLOOKUP(5,$CO$109:$CV$206,8,FALSE))=FALSE,VLOOKUP(5,$CO$109:$CV$206,8,FALSE),"")</f>
        <v/>
      </c>
      <c r="V40" s="109"/>
      <c r="W40" s="40"/>
      <c r="X40" s="57" t="str">
        <f>IF(ISERROR(VLOOKUP(5,$CQ$109:$DJ$206,20,FALSE))=FALSE,TEXT(VLOOKUP(5,$CQ$109:$DJ$206,20,FALSE)/$DJ$108,"0.0%"),"")</f>
        <v>0.2%</v>
      </c>
      <c r="Y40" s="109" t="str">
        <f>IF(ISERROR(VLOOKUP(5,$CQ$109:$CV$206,6,FALSE))=FALSE,VLOOKUP(5,$CQ$109:$CV$206,6,FALSE),"")</f>
        <v>Aldi KA</v>
      </c>
      <c r="Z40" s="109"/>
      <c r="AA40" s="58"/>
      <c r="AB40" s="57" t="str">
        <f>IF(ISERROR(VLOOKUP(5,$CS$109:$DJ$206,18,FALSE))=FALSE,TEXT(VLOOKUP(5,$CS$109:$DJ$206,18,FALSE)/$DJ$108,"0.0%"),"")</f>
        <v/>
      </c>
      <c r="AC40" s="109" t="str">
        <f>IF(ISERROR(VLOOKUP(5,$CS$109:$CV$206,4,FALSE))=FALSE,VLOOKUP(5,$CS$109:$CV$206,4,FALSE),"")</f>
        <v/>
      </c>
      <c r="AD40" s="109"/>
      <c r="AE40" s="58"/>
      <c r="AF40" s="57" t="str">
        <f>IF(ISERROR(VLOOKUP(5,$CU$109:$DJ$206,16,FALSE))=FALSE,TEXT(VLOOKUP(5,$CU$109:$DJ$206,16,FALSE)/$DJ$108,"0.0%"),"")</f>
        <v/>
      </c>
      <c r="AG40" s="109" t="str">
        <f>IF(ISERROR(VLOOKUP(5,$CU$109:$CV$206,2,FALSE))=FALSE,VLOOKUP(5,$CU$109:$CV$206,2,FALSE),"")</f>
        <v/>
      </c>
      <c r="AH40" s="109"/>
      <c r="AI40" s="32"/>
      <c r="AJ40" s="21"/>
      <c r="AK40" s="21"/>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t="s">
        <v>40</v>
      </c>
    </row>
    <row r="41" spans="1:138" s="25" customFormat="1" ht="12.75" customHeight="1">
      <c r="A41" s="21"/>
      <c r="B41" s="21"/>
      <c r="C41" s="21"/>
      <c r="D41" s="76" t="str">
        <f>IF(Z$2&lt;&gt;"",IF(D40&lt;&gt;"",IF(VLOOKUP(5,$CE$109:$DZ$206,48,FALSE)&lt;&gt;"",(VLOOKUP(5,$CE$109:$DM$206,33,FALSE)/$DI$108-(VLOOKUP(5,$CE$109:$DM$206,33,FALSE)-VLOOKUP(5,$CE$109:$DZ$206,48,FALSE))/($DI$108-$DX$108))*100,""),""),"")</f>
        <v/>
      </c>
      <c r="E41" s="109"/>
      <c r="F41" s="109"/>
      <c r="G41" s="40"/>
      <c r="H41" s="76" t="str">
        <f>IF(Z$2&lt;&gt;"",IF(H40&lt;&gt;"",IF(VLOOKUP(5,$CG$109:$DZ$206,46,FALSE),(VLOOKUP(5,$CG$109:$DM$206,31,FALSE)/$DI$108-(VLOOKUP(5,$CG$109:$DM$206,31,FALSE)-VLOOKUP(5,$CG$109:$DZ$206,46,FALSE))/($DI$108-$DX$108))*100,""),""),"")</f>
        <v/>
      </c>
      <c r="I41" s="109"/>
      <c r="J41" s="109"/>
      <c r="K41" s="41"/>
      <c r="L41" s="76" t="str">
        <f>IF(Z$2&lt;&gt;"",IF(L40&lt;&gt;"",IF(VLOOKUP(5,$CI$109:$DZ$206,44,FALSE),(VLOOKUP(5,$CI$109:$DM$206,29,FALSE)/$DI$108-(VLOOKUP(5,$CI$109:$DM$206,29,FALSE)-VLOOKUP(5,$CI$109:$DZ$206,44,FALSE))/($DI$108-$DX$108))*100,""),""),"")</f>
        <v/>
      </c>
      <c r="M41" s="109"/>
      <c r="N41" s="109"/>
      <c r="O41" s="41"/>
      <c r="P41" s="76" t="str">
        <f>IF(Z$2&lt;&gt;"",IF(P40&lt;&gt;"",IF(VLOOKUP(5,$CK$109:$DZ$206,42,FALSE),(VLOOKUP(5,$CK$109:$DM$206,27,FALSE)/$DI$108-(VLOOKUP(5,$CK$109:$DM$206,27,FALSE)-VLOOKUP(5,$CK$109:$DZ$206,42,FALSE))/($DI$108-$DX$108))*100,""),""),"")</f>
        <v/>
      </c>
      <c r="Q41" s="109"/>
      <c r="R41" s="109"/>
      <c r="S41"/>
      <c r="T41" s="76" t="str">
        <f>IF(Z$2&lt;&gt;"",IF(T40&lt;&gt;"",IF(VLOOKUP(5,$CO$109:$DZ$206,37,FALSE),(VLOOKUP(5,$CO$109:$DJ$206,22,FALSE)/$DJ$108-(VLOOKUP(5,$CO$109:$DJ$206,22,FALSE)-VLOOKUP(5,$CO$109:$DZ$206,37,FALSE))/($DJ$108-$DY$108))*100,""),""),"")</f>
        <v/>
      </c>
      <c r="U41" s="109"/>
      <c r="V41" s="109"/>
      <c r="W41" s="40"/>
      <c r="X41" s="76" t="str">
        <f>IF(Z$2&lt;&gt;"",IF(X40&lt;&gt;"",IF(VLOOKUP(5,$CQ$109:$DZ$206,35,FALSE),(VLOOKUP(5,$CQ$109:$DJ$206,20,FALSE)/$DJ$108-(VLOOKUP(5,$CQ$109:$DJ$206,20,FALSE)-VLOOKUP(5,$CQ$109:$DZ$206,35,FALSE))/($DJ$108-$DY$108))*100,""),""),"")</f>
        <v/>
      </c>
      <c r="Y41" s="109"/>
      <c r="Z41" s="109"/>
      <c r="AA41" s="58"/>
      <c r="AB41" s="76" t="str">
        <f>IF(Z$2&lt;&gt;"",IF(AB40&lt;&gt;"",IF(VLOOKUP(5,$CS$109:$DZ$206,33,FALSE),(VLOOKUP(5,$CS$109:$DJ$206,18,FALSE)/$DJ$108-(VLOOKUP(5,$CS$109:$DJ$206,18,FALSE)-VLOOKUP(5,$CS$109:$DZ$206,33,FALSE))/($DJ$108-$DY$108))*100,""),""),"")</f>
        <v/>
      </c>
      <c r="AC41" s="109"/>
      <c r="AD41" s="109"/>
      <c r="AE41" s="58"/>
      <c r="AF41" s="76" t="str">
        <f>IF(Z$2&lt;&gt;"",IF(AF40&lt;&gt;"",IF(VLOOKUP(5,$CU$109:$DZ$206,31,FALSE),(VLOOKUP(5,$CU$109:$DJ$206,16,FALSE)/$DJ$108-(VLOOKUP(5,$CU$109:$DJ$206,16,FALSE)-VLOOKUP(5,$CU$109:$DZ$206,31,FALSE))/($DJ$108-$DY$108))*100,""),""),"")</f>
        <v/>
      </c>
      <c r="AG41" s="109"/>
      <c r="AH41" s="109"/>
      <c r="AI41" s="32"/>
      <c r="AJ41" s="21"/>
      <c r="AK41" s="21"/>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t="s">
        <v>40</v>
      </c>
    </row>
    <row r="42" spans="1:138" s="25" customFormat="1" ht="12.75" customHeight="1">
      <c r="A42" s="21"/>
      <c r="B42" s="21"/>
      <c r="C42" s="21"/>
      <c r="D42" s="57" t="str">
        <f>IF(ISERROR(VLOOKUP(6,$CE$109:$DM$206,33,FALSE))=FALSE,TEXT(VLOOKUP(6,$CE$109:$DM$206,33,FALSE)/$DI$108,"0.0%"),"")</f>
        <v/>
      </c>
      <c r="E42" s="109" t="str">
        <f>IF(ISERROR(VLOOKUP(6,$CE$109:$CV$206,18,FALSE))=FALSE,VLOOKUP(6,$CE$109:$CV$206,18,FALSE),"")</f>
        <v/>
      </c>
      <c r="F42" s="109"/>
      <c r="G42" s="40"/>
      <c r="H42" s="57" t="str">
        <f>IF(ISERROR(VLOOKUP(6,$CG$109:$DM$206,31,FALSE))=FALSE,TEXT(VLOOKUP(6,$CG$109:$DM$206,31,FALSE)/$DI$108,"0.0%"),"")</f>
        <v/>
      </c>
      <c r="I42" s="109" t="str">
        <f>IF(ISERROR(VLOOKUP(6,$CG$109:$CV$206,16,FALSE))=FALSE,VLOOKUP(6,$CG$109:$CV$206,16,FALSE),"")</f>
        <v/>
      </c>
      <c r="J42" s="109"/>
      <c r="K42" s="41"/>
      <c r="L42" s="57" t="str">
        <f>IF(ISERROR(VLOOKUP(6,$CI$109:$DM$206,29,FALSE))=FALSE,TEXT(VLOOKUP(6,$CI$109:$DM$206,29,FALSE)/$DI$108,"0.0%"),"")</f>
        <v/>
      </c>
      <c r="M42" s="109" t="str">
        <f>IF(ISERROR(VLOOKUP(6,$CI$109:$CV$206,14,FALSE))=FALSE,VLOOKUP(6,$CI$109:$CV$206,14,FALSE),"")</f>
        <v/>
      </c>
      <c r="N42" s="109"/>
      <c r="O42" s="41"/>
      <c r="P42" s="57" t="str">
        <f>IF(ISERROR(VLOOKUP(6,$CK$109:$DM$206,27,FALSE))=FALSE,TEXT(VLOOKUP(6,$CK$109:$DM$206,27,FALSE)/$DI$108,"0.0%"),"")</f>
        <v/>
      </c>
      <c r="Q42" s="109" t="str">
        <f>IF(ISERROR(VLOOKUP(6,$CK$109:$CV$206,12,FALSE))=FALSE,VLOOKUP(6,$CK$109:$CV$206,12,FALSE),"")</f>
        <v/>
      </c>
      <c r="R42" s="109"/>
      <c r="S42"/>
      <c r="T42" s="57" t="str">
        <f>IF(ISERROR(VLOOKUP(6,$CO$109:$DJ$206,22,FALSE))=FALSE,TEXT(VLOOKUP(6,$CO$109:$DJ$206,22,FALSE)/$DJ$108,"0.0%"),"")</f>
        <v/>
      </c>
      <c r="U42" s="109" t="str">
        <f>IF(ISERROR(VLOOKUP(6,$CO$109:$CV$206,8,FALSE))=FALSE,VLOOKUP(6,$CO$109:$CV$206,8,FALSE),"")</f>
        <v/>
      </c>
      <c r="V42" s="109"/>
      <c r="W42" s="40"/>
      <c r="X42" s="57" t="str">
        <f>IF(ISERROR(VLOOKUP(6,$CQ$109:$DJ$206,20,FALSE))=FALSE,TEXT(VLOOKUP(6,$CQ$109:$DJ$206,20,FALSE)/$DJ$108,"0.0%"),"")</f>
        <v/>
      </c>
      <c r="Y42" s="109" t="str">
        <f>IF(ISERROR(VLOOKUP(6,$CQ$109:$CV$206,6,FALSE))=FALSE,VLOOKUP(6,$CQ$109:$CV$206,6,FALSE),"")</f>
        <v/>
      </c>
      <c r="Z42" s="109"/>
      <c r="AA42" s="58"/>
      <c r="AB42" s="57" t="str">
        <f>IF(ISERROR(VLOOKUP(6,$CS$109:$DJ$206,18,FALSE))=FALSE,TEXT(VLOOKUP(6,$CS$109:$DJ$206,18,FALSE)/$DJ$108,"0.0%"),"")</f>
        <v/>
      </c>
      <c r="AC42" s="109" t="str">
        <f>IF(ISERROR(VLOOKUP(6,$CS$109:$CV$206,4,FALSE))=FALSE,VLOOKUP(6,$CS$109:$CV$206,4,FALSE),"")</f>
        <v/>
      </c>
      <c r="AD42" s="109"/>
      <c r="AE42" s="58"/>
      <c r="AF42" s="57" t="str">
        <f>IF(ISERROR(VLOOKUP(6,$CU$109:$DJ$206,16,FALSE))=FALSE,TEXT(VLOOKUP(6,$CU$109:$DJ$206,16,FALSE)/$DJ$108,"0.0%"),"")</f>
        <v/>
      </c>
      <c r="AG42" s="109" t="str">
        <f>IF(ISERROR(VLOOKUP(6,$CU$109:$CV$206,2,FALSE))=FALSE,VLOOKUP(6,$CU$109:$CV$206,2,FALSE),"")</f>
        <v/>
      </c>
      <c r="AH42" s="109"/>
      <c r="AI42" s="32"/>
      <c r="AJ42" s="21"/>
      <c r="AK42" s="21"/>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t="s">
        <v>40</v>
      </c>
    </row>
    <row r="43" spans="1:138" s="25" customFormat="1" ht="12.75" customHeight="1">
      <c r="A43" s="21"/>
      <c r="B43" s="21"/>
      <c r="C43" s="21"/>
      <c r="D43" s="76" t="str">
        <f>IF(Z$2&lt;&gt;"",IF(D42&lt;&gt;"",IF(VLOOKUP(6,$CE$109:$DZ$206,48,FALSE)&lt;&gt;"",(VLOOKUP(6,$CE$109:$DM$206,33,FALSE)/$DI$108-(VLOOKUP(6,$CE$109:$DM$206,33,FALSE)-VLOOKUP(6,$CE$109:$DZ$206,48,FALSE))/($DI$108-$DX$108))*100,""),""),"")</f>
        <v/>
      </c>
      <c r="E43" s="109"/>
      <c r="F43" s="109"/>
      <c r="G43" s="40"/>
      <c r="H43" s="76" t="str">
        <f>IF(Z$2&lt;&gt;"",IF(H42&lt;&gt;"",IF(VLOOKUP(6,$CG$109:$DZ$206,46,FALSE),(VLOOKUP(6,$CG$109:$DM$206,31,FALSE)/$DI$108-(VLOOKUP(6,$CG$109:$DM$206,31,FALSE)-VLOOKUP(6,$CG$109:$DZ$206,46,FALSE))/($DI$108-$DX$108))*100,""),""),"")</f>
        <v/>
      </c>
      <c r="I43" s="109"/>
      <c r="J43" s="109"/>
      <c r="K43" s="41"/>
      <c r="L43" s="76" t="str">
        <f>IF(Z$2&lt;&gt;"",IF(L42&lt;&gt;"",IF(VLOOKUP(6,$CI$109:$DZ$206,44,FALSE),(VLOOKUP(6,$CI$109:$DM$206,29,FALSE)/$DI$108-(VLOOKUP(6,$CI$109:$DM$206,29,FALSE)-VLOOKUP(6,$CI$109:$DZ$206,44,FALSE))/($DI$108-$DX$108))*100,""),""),"")</f>
        <v/>
      </c>
      <c r="M43" s="109"/>
      <c r="N43" s="109"/>
      <c r="O43" s="41"/>
      <c r="P43" s="76" t="str">
        <f>IF(Z$2&lt;&gt;"",IF(P42&lt;&gt;"",IF(VLOOKUP(6,$CK$109:$DZ$206,42,FALSE),(VLOOKUP(6,$CK$109:$DM$206,27,FALSE)/$DI$108-(VLOOKUP(6,$CK$109:$DM$206,27,FALSE)-VLOOKUP(6,$CK$109:$DZ$206,42,FALSE))/($DI$108-$DX$108))*100,""),""),"")</f>
        <v/>
      </c>
      <c r="Q43" s="109"/>
      <c r="R43" s="109"/>
      <c r="S43"/>
      <c r="T43" s="76" t="str">
        <f>IF(Z$2&lt;&gt;"",IF(T42&lt;&gt;"",IF(VLOOKUP(6,$CO$109:$DZ$206,37,FALSE),(VLOOKUP(6,$CO$109:$DJ$206,22,FALSE)/$DJ$108-(VLOOKUP(6,$CO$109:$DJ$206,22,FALSE)-VLOOKUP(6,$CO$109:$DZ$206,37,FALSE))/($DJ$108-$DY$108))*100,""),""),"")</f>
        <v/>
      </c>
      <c r="U43" s="109"/>
      <c r="V43" s="109"/>
      <c r="W43" s="40"/>
      <c r="X43" s="76" t="str">
        <f>IF(Z$2&lt;&gt;"",IF(X42&lt;&gt;"",IF(VLOOKUP(6,$CQ$109:$DZ$206,35,FALSE),(VLOOKUP(6,$CQ$109:$DJ$206,20,FALSE)/$DJ$108-(VLOOKUP(6,$CQ$109:$DJ$206,20,FALSE)-VLOOKUP(6,$CQ$109:$DZ$206,35,FALSE))/($DJ$108-$DY$108))*100,""),""),"")</f>
        <v/>
      </c>
      <c r="Y43" s="109"/>
      <c r="Z43" s="109"/>
      <c r="AA43" s="58"/>
      <c r="AB43" s="76" t="str">
        <f>IF(Z$2&lt;&gt;"",IF(AB42&lt;&gt;"",IF(VLOOKUP(6,$CS$109:$DZ$206,33,FALSE),(VLOOKUP(6,$CS$109:$DJ$206,18,FALSE)/$DJ$108-(VLOOKUP(6,$CS$109:$DJ$206,18,FALSE)-VLOOKUP(6,$CS$109:$DZ$206,33,FALSE))/($DJ$108-$DY$108))*100,""),""),"")</f>
        <v/>
      </c>
      <c r="AC43" s="109"/>
      <c r="AD43" s="109"/>
      <c r="AE43" s="58"/>
      <c r="AF43" s="76" t="str">
        <f>IF(Z$2&lt;&gt;"",IF(AF42&lt;&gt;"",IF(VLOOKUP(6,$CU$109:$DZ$206,31,FALSE),(VLOOKUP(6,$CU$109:$DJ$206,16,FALSE)/$DJ$108-(VLOOKUP(6,$CU$109:$DJ$206,16,FALSE)-VLOOKUP(6,$CU$109:$DZ$206,31,FALSE))/($DJ$108-$DY$108))*100,""),""),"")</f>
        <v/>
      </c>
      <c r="AG43" s="109"/>
      <c r="AH43" s="109"/>
      <c r="AI43" s="32"/>
      <c r="AJ43" s="21"/>
      <c r="AK43" s="21"/>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t="s">
        <v>40</v>
      </c>
    </row>
    <row r="44" spans="1:138" s="25" customFormat="1" ht="12.75" customHeight="1">
      <c r="A44" s="21"/>
      <c r="B44" s="21"/>
      <c r="C44" s="21"/>
      <c r="D44" s="57" t="str">
        <f>IF(ISERROR(VLOOKUP(7,$CE$109:$DM$206,33,FALSE))=FALSE,TEXT(VLOOKUP(7,$CE$109:$DM$206,33,FALSE)/$DI$108,"0.0%"),"")</f>
        <v/>
      </c>
      <c r="E44" s="109" t="str">
        <f>IF(ISERROR(VLOOKUP(7,$CE$109:$CV$206,18,FALSE))=FALSE,VLOOKUP(7,$CE$109:$CV$206,18,FALSE),"")</f>
        <v/>
      </c>
      <c r="F44" s="109"/>
      <c r="G44" s="40"/>
      <c r="H44" s="57" t="str">
        <f>IF(ISERROR(VLOOKUP(7,$CG$109:$DM$206,31,FALSE))=FALSE,TEXT(VLOOKUP(7,$CG$109:$DM$206,31,FALSE)/$DI$108,"0.0%"),"")</f>
        <v/>
      </c>
      <c r="I44" s="109" t="str">
        <f>IF(ISERROR(VLOOKUP(7,$CG$109:$CV$206,16,FALSE))=FALSE,VLOOKUP(7,$CG$109:$CV$206,16,FALSE),"")</f>
        <v/>
      </c>
      <c r="J44" s="109"/>
      <c r="K44" s="58"/>
      <c r="L44" s="57" t="str">
        <f>IF(ISERROR(VLOOKUP(7,$CI$109:$DM$206,29,FALSE))=FALSE,TEXT(VLOOKUP(7,$CI$109:$DM$206,29,FALSE)/$DI$108,"0.0%"),"")</f>
        <v/>
      </c>
      <c r="M44" s="109" t="str">
        <f>IF(ISERROR(VLOOKUP(7,$CI$109:$CV$206,14,FALSE))=FALSE,VLOOKUP(7,$CI$109:$CV$206,14,FALSE),"")</f>
        <v/>
      </c>
      <c r="N44" s="109"/>
      <c r="O44" s="58"/>
      <c r="P44" s="57" t="str">
        <f>IF(ISERROR(VLOOKUP(7,$CK$109:$DM$206,27,FALSE))=FALSE,TEXT(VLOOKUP(7,$CK$109:$DM$206,27,FALSE)/$DI$108,"0.0%"),"")</f>
        <v/>
      </c>
      <c r="Q44" s="109" t="str">
        <f>IF(ISERROR(VLOOKUP(7,$CK$109:$CV$206,12,FALSE))=FALSE,VLOOKUP(7,$CK$109:$CV$206,12,FALSE),"")</f>
        <v/>
      </c>
      <c r="R44" s="109"/>
      <c r="S44" s="2"/>
      <c r="T44" s="57" t="str">
        <f>IF(ISERROR(VLOOKUP(7,$CO$109:$DJ$206,22,FALSE))=FALSE,TEXT(VLOOKUP(7,$CO$109:$DJ$206,22,FALSE)/$DJ$108,"0.0%"),"")</f>
        <v/>
      </c>
      <c r="U44" s="109" t="str">
        <f>IF(ISERROR(VLOOKUP(7,$CO$109:$CV$206,8,FALSE))=FALSE,VLOOKUP(7,$CO$109:$CV$206,8,FALSE),"")</f>
        <v/>
      </c>
      <c r="V44" s="109"/>
      <c r="W44" s="40"/>
      <c r="X44" s="57" t="str">
        <f>IF(ISERROR(VLOOKUP(7,$CQ$109:$DJ$206,20,FALSE))=FALSE,TEXT(VLOOKUP(7,$CQ$109:$DJ$206,20,FALSE)/$DJ$108,"0.0%"),"")</f>
        <v/>
      </c>
      <c r="Y44" s="109" t="str">
        <f>IF(ISERROR(VLOOKUP(7,$CQ$109:$CV$206,6,FALSE))=FALSE,VLOOKUP(7,$CQ$109:$CV$206,6,FALSE),"")</f>
        <v/>
      </c>
      <c r="Z44" s="109"/>
      <c r="AA44" s="58"/>
      <c r="AB44" s="57" t="str">
        <f>IF(ISERROR(VLOOKUP(7,$CS$109:$DJ$206,18,FALSE))=FALSE,TEXT(VLOOKUP(7,$CS$109:$DJ$206,18,FALSE)/$DJ$108,"0.0%"),"")</f>
        <v/>
      </c>
      <c r="AC44" s="109" t="str">
        <f>IF(ISERROR(VLOOKUP(7,$CS$109:$CV$206,4,FALSE))=FALSE,VLOOKUP(7,$CS$109:$CV$206,4,FALSE),"")</f>
        <v/>
      </c>
      <c r="AD44" s="109"/>
      <c r="AE44" s="58"/>
      <c r="AF44" s="57" t="str">
        <f>IF(ISERROR(VLOOKUP(7,$CU$109:$DJ$206,16,FALSE))=FALSE,TEXT(VLOOKUP(7,$CU$109:$DJ$206,16,FALSE)/$DJ$108,"0.0%"),"")</f>
        <v/>
      </c>
      <c r="AG44" s="109" t="str">
        <f>IF(ISERROR(VLOOKUP(7,$CU$109:$CV$206,2,FALSE))=FALSE,VLOOKUP(7,$CU$109:$CV$206,2,FALSE),"")</f>
        <v/>
      </c>
      <c r="AH44" s="109"/>
      <c r="AI44" s="32"/>
      <c r="AJ44" s="21"/>
      <c r="AK44" s="21"/>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t="s">
        <v>40</v>
      </c>
    </row>
    <row r="45" spans="1:138" s="25" customFormat="1" ht="12.75" customHeight="1">
      <c r="A45" s="21"/>
      <c r="B45" s="21"/>
      <c r="C45" s="21"/>
      <c r="D45" s="76" t="str">
        <f>IF(Z$2&lt;&gt;"",IF(D44&lt;&gt;"",IF(VLOOKUP(7,$CE$109:$DZ$206,48,FALSE)&lt;&gt;"",(VLOOKUP(7,$CE$109:$DM$206,33,FALSE)/$DI$108-(VLOOKUP(7,$CE$109:$DM$206,33,FALSE)-VLOOKUP(7,$CE$109:$DZ$206,48,FALSE))/($DI$108-$DX$108))*100,""),""),"")</f>
        <v/>
      </c>
      <c r="E45" s="109"/>
      <c r="F45" s="109"/>
      <c r="G45" s="40"/>
      <c r="H45" s="76" t="str">
        <f>IF(Z$2&lt;&gt;"",IF(H44&lt;&gt;"",IF(VLOOKUP(7,$CG$109:$DZ$206,46,FALSE),(VLOOKUP(7,$CG$109:$DM$206,31,FALSE)/$DI$108-(VLOOKUP(7,$CG$109:$DM$206,31,FALSE)-VLOOKUP(7,$CG$109:$DZ$206,46,FALSE))/($DI$108-$DX$108))*100,""),""),"")</f>
        <v/>
      </c>
      <c r="I45" s="109"/>
      <c r="J45" s="109"/>
      <c r="K45" s="58"/>
      <c r="L45" s="76" t="str">
        <f>IF(Z$2&lt;&gt;"",IF(L44&lt;&gt;"",IF(VLOOKUP(7,$CI$109:$DZ$206,44,FALSE),(VLOOKUP(7,$CI$109:$DM$206,29,FALSE)/$DI$108-(VLOOKUP(7,$CI$109:$DM$206,29,FALSE)-VLOOKUP(7,$CI$109:$DZ$206,44,FALSE))/($DI$108-$DX$108))*100,""),""),"")</f>
        <v/>
      </c>
      <c r="M45" s="109"/>
      <c r="N45" s="109"/>
      <c r="O45" s="58"/>
      <c r="P45" s="76" t="str">
        <f>IF(Z$2&lt;&gt;"",IF(P44&lt;&gt;"",IF(VLOOKUP(7,$CK$109:$DZ$206,42,FALSE),(VLOOKUP(7,$CK$109:$DM$206,27,FALSE)/$DI$108-(VLOOKUP(7,$CK$109:$DM$206,27,FALSE)-VLOOKUP(7,$CK$109:$DZ$206,42,FALSE))/($DI$108-$DX$108))*100,""),""),"")</f>
        <v/>
      </c>
      <c r="Q45" s="109"/>
      <c r="R45" s="109"/>
      <c r="S45" s="2"/>
      <c r="T45" s="76" t="str">
        <f>IF(Z$2&lt;&gt;"",IF(T44&lt;&gt;"",IF(VLOOKUP(7,$CO$109:$DZ$206,37,FALSE),(VLOOKUP(7,$CO$109:$DJ$206,22,FALSE)/$DJ$108-(VLOOKUP(7,$CO$109:$DJ$206,22,FALSE)-VLOOKUP(7,$CO$109:$DZ$206,37,FALSE))/($DJ$108-$DY$108))*100,""),""),"")</f>
        <v/>
      </c>
      <c r="U45" s="109"/>
      <c r="V45" s="109"/>
      <c r="W45" s="40"/>
      <c r="X45" s="76" t="str">
        <f>IF(Z$2&lt;&gt;"",IF(X44&lt;&gt;"",IF(VLOOKUP(7,$CQ$109:$DZ$206,35,FALSE),(VLOOKUP(7,$CQ$109:$DJ$206,20,FALSE)/$DJ$108-(VLOOKUP(7,$CQ$109:$DJ$206,20,FALSE)-VLOOKUP(7,$CQ$109:$DZ$206,35,FALSE))/($DJ$108-$DY$108))*100,""),""),"")</f>
        <v/>
      </c>
      <c r="Y45" s="109"/>
      <c r="Z45" s="109"/>
      <c r="AA45" s="58"/>
      <c r="AB45" s="76" t="str">
        <f>IF(Z$2&lt;&gt;"",IF(AB44&lt;&gt;"",IF(VLOOKUP(7,$CS$109:$DZ$206,33,FALSE),(VLOOKUP(7,$CS$109:$DJ$206,18,FALSE)/$DJ$108-(VLOOKUP(7,$CS$109:$DJ$206,18,FALSE)-VLOOKUP(7,$CS$109:$DZ$206,33,FALSE))/($DJ$108-$DY$108))*100,""),""),"")</f>
        <v/>
      </c>
      <c r="AC45" s="109"/>
      <c r="AD45" s="109"/>
      <c r="AE45" s="58"/>
      <c r="AF45" s="76" t="str">
        <f>IF(Z$2&lt;&gt;"",IF(AF44&lt;&gt;"",IF(VLOOKUP(7,$CU$109:$DZ$206,31,FALSE),(VLOOKUP(7,$CU$109:$DJ$206,16,FALSE)/$DJ$108-(VLOOKUP(7,$CU$109:$DJ$206,16,FALSE)-VLOOKUP(7,$CU$109:$DZ$206,31,FALSE))/($DJ$108-$DY$108))*100,""),""),"")</f>
        <v/>
      </c>
      <c r="AG45" s="109"/>
      <c r="AH45" s="109"/>
      <c r="AI45" s="32"/>
      <c r="AJ45" s="21"/>
      <c r="AK45" s="21"/>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t="s">
        <v>40</v>
      </c>
    </row>
    <row r="46" spans="1:138" ht="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32"/>
      <c r="AJ46" s="2"/>
      <c r="AK46" s="2"/>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t="s">
        <v>40</v>
      </c>
    </row>
    <row r="47" spans="1:138"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t="s">
        <v>40</v>
      </c>
    </row>
    <row r="48" spans="1:13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t="s">
        <v>40</v>
      </c>
    </row>
    <row r="49" spans="3:138">
      <c r="C49" s="108" t="s">
        <v>329</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t="s">
        <v>40</v>
      </c>
    </row>
    <row r="50" spans="3:138">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t="s">
        <v>40</v>
      </c>
    </row>
    <row r="51" spans="3:138">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t="s">
        <v>40</v>
      </c>
    </row>
    <row r="52" spans="3:138">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t="s">
        <v>40</v>
      </c>
    </row>
    <row r="53" spans="3:138">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t="s">
        <v>40</v>
      </c>
    </row>
    <row r="54" spans="3:138">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t="s">
        <v>40</v>
      </c>
    </row>
    <row r="55" spans="3:138">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t="s">
        <v>40</v>
      </c>
    </row>
    <row r="56" spans="3:138">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t="s">
        <v>40</v>
      </c>
    </row>
    <row r="57" spans="3:138">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t="s">
        <v>40</v>
      </c>
    </row>
    <row r="58" spans="3:138">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t="s">
        <v>40</v>
      </c>
    </row>
    <row r="59" spans="3:138">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t="s">
        <v>40</v>
      </c>
    </row>
    <row r="60" spans="3:138">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t="s">
        <v>40</v>
      </c>
    </row>
    <row r="61" spans="3:138">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t="s">
        <v>40</v>
      </c>
    </row>
    <row r="62" spans="3:138">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t="s">
        <v>40</v>
      </c>
    </row>
    <row r="63" spans="3:138">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t="s">
        <v>40</v>
      </c>
    </row>
    <row r="64" spans="3:138">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t="s">
        <v>40</v>
      </c>
    </row>
    <row r="65" spans="79:138">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t="s">
        <v>40</v>
      </c>
    </row>
    <row r="66" spans="79:138">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t="s">
        <v>40</v>
      </c>
    </row>
    <row r="67" spans="79:138">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t="s">
        <v>40</v>
      </c>
    </row>
    <row r="68" spans="79:138">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t="s">
        <v>40</v>
      </c>
    </row>
    <row r="69" spans="79:138">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t="s">
        <v>40</v>
      </c>
    </row>
    <row r="70" spans="79:138">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t="s">
        <v>40</v>
      </c>
    </row>
    <row r="71" spans="79:138">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t="s">
        <v>40</v>
      </c>
    </row>
    <row r="72" spans="79:138">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t="s">
        <v>40</v>
      </c>
    </row>
    <row r="73" spans="79:138">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t="s">
        <v>40</v>
      </c>
    </row>
    <row r="74" spans="79:138">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t="s">
        <v>40</v>
      </c>
    </row>
    <row r="75" spans="79:138">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t="s">
        <v>40</v>
      </c>
    </row>
    <row r="76" spans="79:138">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t="s">
        <v>40</v>
      </c>
    </row>
    <row r="77" spans="79:138">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t="s">
        <v>40</v>
      </c>
    </row>
    <row r="78" spans="79:138">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t="s">
        <v>40</v>
      </c>
    </row>
    <row r="79" spans="79:138">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t="s">
        <v>40</v>
      </c>
    </row>
    <row r="80" spans="79:138">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t="s">
        <v>40</v>
      </c>
    </row>
    <row r="81" spans="79:138">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t="s">
        <v>40</v>
      </c>
    </row>
    <row r="82" spans="79:138">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t="s">
        <v>40</v>
      </c>
    </row>
    <row r="83" spans="79:138">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t="s">
        <v>40</v>
      </c>
    </row>
    <row r="84" spans="79:138">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t="s">
        <v>40</v>
      </c>
    </row>
    <row r="85" spans="79:138">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t="s">
        <v>40</v>
      </c>
    </row>
    <row r="86" spans="79:138">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t="s">
        <v>40</v>
      </c>
    </row>
    <row r="87" spans="79:138">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t="s">
        <v>40</v>
      </c>
    </row>
    <row r="88" spans="79:138">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t="s">
        <v>40</v>
      </c>
    </row>
    <row r="89" spans="79:138">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t="s">
        <v>40</v>
      </c>
    </row>
    <row r="90" spans="79:138">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t="s">
        <v>40</v>
      </c>
    </row>
    <row r="91" spans="79:138">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t="s">
        <v>40</v>
      </c>
    </row>
    <row r="92" spans="79:138">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t="s">
        <v>40</v>
      </c>
    </row>
    <row r="93" spans="79:138">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t="s">
        <v>40</v>
      </c>
    </row>
    <row r="94" spans="79:138">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t="s">
        <v>40</v>
      </c>
    </row>
    <row r="95" spans="79:138">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t="s">
        <v>40</v>
      </c>
    </row>
    <row r="96" spans="79:138">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t="s">
        <v>40</v>
      </c>
    </row>
    <row r="97" spans="1:141">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t="s">
        <v>40</v>
      </c>
    </row>
    <row r="98" spans="1:141">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t="s">
        <v>40</v>
      </c>
    </row>
    <row r="99" spans="1:141">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t="s">
        <v>41</v>
      </c>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t="s">
        <v>40</v>
      </c>
    </row>
    <row r="100" spans="1:141">
      <c r="A100" s="75" t="s">
        <v>43</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75" t="s">
        <v>39</v>
      </c>
      <c r="CB100" s="65"/>
      <c r="CC100" s="65"/>
      <c r="CD100" s="65"/>
      <c r="CE100" s="65"/>
      <c r="CF100" s="65"/>
      <c r="CG100" s="65"/>
      <c r="CH100" s="65"/>
      <c r="CI100" s="65"/>
      <c r="CJ100" s="65"/>
      <c r="CK100" s="65"/>
      <c r="CL100" s="65"/>
      <c r="CM100" s="65"/>
      <c r="CN100" s="65"/>
      <c r="CO100" s="65"/>
      <c r="CP100" s="65"/>
      <c r="CQ100" s="65"/>
      <c r="CR100" s="65"/>
      <c r="CS100" s="65"/>
      <c r="CT100" s="65"/>
      <c r="CU100" s="65"/>
      <c r="CV100" s="65" t="s">
        <v>324</v>
      </c>
      <c r="CW100" s="65" t="str">
        <f>IF(ISERROR(FIND("NeighMkt",$CX$101))=FALSE,"Y","N")</f>
        <v>N</v>
      </c>
      <c r="CX100" s="77" t="str">
        <f>'[1]Leakage Tree Data'!A1</f>
        <v>No Limit Leakage Export</v>
      </c>
      <c r="CY100" s="77">
        <f>'[1]Leakage Tree Data'!B1</f>
        <v>0</v>
      </c>
      <c r="CZ100" s="77">
        <f>'[1]Leakage Tree Data'!C1</f>
        <v>0</v>
      </c>
      <c r="DA100" s="77">
        <f>'[1]Leakage Tree Data'!D1</f>
        <v>0</v>
      </c>
      <c r="DB100" s="77">
        <f>'[1]Leakage Tree Data'!E1</f>
        <v>0</v>
      </c>
      <c r="DC100" s="77">
        <f>'[1]Leakage Tree Data'!F1</f>
        <v>0</v>
      </c>
      <c r="DD100" s="77">
        <f>'[1]Leakage Tree Data'!G1</f>
        <v>0</v>
      </c>
      <c r="DE100" s="77">
        <f>'[1]Leakage Tree Data'!H1</f>
        <v>0</v>
      </c>
      <c r="DF100" s="77">
        <f>'[1]Leakage Tree Data'!I1</f>
        <v>0</v>
      </c>
      <c r="DG100" s="77">
        <f>'[1]Leakage Tree Data'!J1</f>
        <v>0</v>
      </c>
      <c r="DH100" s="77">
        <f>'[1]Leakage Tree Data'!K1</f>
        <v>0</v>
      </c>
      <c r="DI100" s="77">
        <f>'[1]Leakage Tree Data'!L1</f>
        <v>0</v>
      </c>
      <c r="DJ100" s="77">
        <f>'[1]Leakage Tree Data'!M1</f>
        <v>0</v>
      </c>
      <c r="DK100" s="77">
        <f>'[1]Leakage Tree Data'!N1</f>
        <v>0</v>
      </c>
      <c r="DL100" s="77">
        <f>'[1]Leakage Tree Data'!O1</f>
        <v>0</v>
      </c>
      <c r="DM100" s="77">
        <f>'[1]Leakage Tree Data'!P1</f>
        <v>0</v>
      </c>
      <c r="DN100" s="77">
        <f>'[1]Leakage Tree Data'!Q1</f>
        <v>0</v>
      </c>
      <c r="DO100" s="77">
        <f>'[1]Leakage Tree Data'!R1</f>
        <v>0</v>
      </c>
      <c r="DP100" s="77">
        <f>'[1]Leakage Tree Data'!S1</f>
        <v>0</v>
      </c>
      <c r="DQ100" s="77">
        <f>'[1]Leakage Tree Data'!T1</f>
        <v>0</v>
      </c>
      <c r="DR100" s="77">
        <f>'[1]Leakage Tree Data'!U1</f>
        <v>0</v>
      </c>
      <c r="DS100" s="77">
        <f>'[1]Leakage Tree Data'!V1</f>
        <v>0</v>
      </c>
      <c r="DT100" s="77">
        <f>'[1]Leakage Tree Data'!W1</f>
        <v>0</v>
      </c>
      <c r="DU100" s="77">
        <f>'[1]Leakage Tree Data'!X1</f>
        <v>0</v>
      </c>
      <c r="DV100" s="77">
        <f>'[1]Leakage Tree Data'!Y1</f>
        <v>0</v>
      </c>
      <c r="DW100" s="77">
        <f>'[1]Leakage Tree Data'!Z1</f>
        <v>0</v>
      </c>
      <c r="DX100" s="77">
        <f>'[1]Leakage Tree Data'!AA1</f>
        <v>0</v>
      </c>
      <c r="DY100" s="77">
        <f>'[1]Leakage Tree Data'!AB1</f>
        <v>0</v>
      </c>
      <c r="DZ100" s="77">
        <f>'[1]Leakage Tree Data'!AC1</f>
        <v>0</v>
      </c>
      <c r="EA100" s="77">
        <f>'[1]Leakage Tree Data'!AD1</f>
        <v>0</v>
      </c>
      <c r="EB100" s="77">
        <f>'[1]Leakage Tree Data'!AE1</f>
        <v>0</v>
      </c>
      <c r="EC100" s="90" t="s">
        <v>328</v>
      </c>
      <c r="ED100" s="90"/>
      <c r="EE100" s="90"/>
      <c r="EF100" s="90"/>
      <c r="EG100" s="90"/>
      <c r="EH100" s="90"/>
    </row>
    <row r="101" spans="1:14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t="s">
        <v>325</v>
      </c>
      <c r="CW101" s="65" t="str">
        <f>IF(ISERROR(IF(CX$107&lt;&gt;0,RIGHT(CX$107,LEN(CX$107)-FIND(" - ",CX$107)-3+1),""))=TRUE,"Y","")</f>
        <v/>
      </c>
      <c r="CX101" s="77" t="str">
        <f>'[1]Leakage Tree Data'!A2</f>
        <v>Geography 2 : US - Walgreens KA</v>
      </c>
      <c r="CY101" s="77">
        <f>'[1]Leakage Tree Data'!B2</f>
        <v>0</v>
      </c>
      <c r="CZ101" s="77">
        <f>'[1]Leakage Tree Data'!C2</f>
        <v>0</v>
      </c>
      <c r="DA101" s="77">
        <f>'[1]Leakage Tree Data'!D2</f>
        <v>0</v>
      </c>
      <c r="DB101" s="77">
        <f>'[1]Leakage Tree Data'!E2</f>
        <v>0</v>
      </c>
      <c r="DC101" s="77">
        <f>'[1]Leakage Tree Data'!F2</f>
        <v>0</v>
      </c>
      <c r="DD101" s="77">
        <f>'[1]Leakage Tree Data'!G2</f>
        <v>0</v>
      </c>
      <c r="DE101" s="77">
        <f>'[1]Leakage Tree Data'!H2</f>
        <v>0</v>
      </c>
      <c r="DF101" s="77">
        <f>'[1]Leakage Tree Data'!I2</f>
        <v>0</v>
      </c>
      <c r="DG101" s="77">
        <f>'[1]Leakage Tree Data'!J2</f>
        <v>0</v>
      </c>
      <c r="DH101" s="77">
        <f>'[1]Leakage Tree Data'!K2</f>
        <v>0</v>
      </c>
      <c r="DI101" s="77">
        <f>'[1]Leakage Tree Data'!L2</f>
        <v>0</v>
      </c>
      <c r="DJ101" s="77">
        <f>'[1]Leakage Tree Data'!M2</f>
        <v>0</v>
      </c>
      <c r="DK101" s="77">
        <f>'[1]Leakage Tree Data'!N2</f>
        <v>0</v>
      </c>
      <c r="DL101" s="77">
        <f>'[1]Leakage Tree Data'!O2</f>
        <v>0</v>
      </c>
      <c r="DM101" s="77">
        <f>'[1]Leakage Tree Data'!P2</f>
        <v>0</v>
      </c>
      <c r="DN101" s="77">
        <f>'[1]Leakage Tree Data'!Q2</f>
        <v>0</v>
      </c>
      <c r="DO101" s="77">
        <f>'[1]Leakage Tree Data'!R2</f>
        <v>0</v>
      </c>
      <c r="DP101" s="77">
        <f>'[1]Leakage Tree Data'!S2</f>
        <v>0</v>
      </c>
      <c r="DQ101" s="77">
        <f>'[1]Leakage Tree Data'!T2</f>
        <v>0</v>
      </c>
      <c r="DR101" s="77">
        <f>'[1]Leakage Tree Data'!U2</f>
        <v>0</v>
      </c>
      <c r="DS101" s="77">
        <f>'[1]Leakage Tree Data'!V2</f>
        <v>0</v>
      </c>
      <c r="DT101" s="77">
        <f>'[1]Leakage Tree Data'!W2</f>
        <v>0</v>
      </c>
      <c r="DU101" s="77">
        <f>'[1]Leakage Tree Data'!X2</f>
        <v>0</v>
      </c>
      <c r="DV101" s="77">
        <f>'[1]Leakage Tree Data'!Y2</f>
        <v>0</v>
      </c>
      <c r="DW101" s="77">
        <f>'[1]Leakage Tree Data'!Z2</f>
        <v>0</v>
      </c>
      <c r="DX101" s="77">
        <f>'[1]Leakage Tree Data'!AA2</f>
        <v>0</v>
      </c>
      <c r="DY101" s="77">
        <f>'[1]Leakage Tree Data'!AB2</f>
        <v>0</v>
      </c>
      <c r="DZ101" s="77">
        <f>'[1]Leakage Tree Data'!AC2</f>
        <v>0</v>
      </c>
      <c r="EA101" s="77">
        <f>'[1]Leakage Tree Data'!AD2</f>
        <v>0</v>
      </c>
      <c r="EB101" s="77">
        <f>'[1]Leakage Tree Data'!AE2</f>
        <v>0</v>
      </c>
      <c r="EC101" s="65"/>
      <c r="ED101" s="65"/>
      <c r="EE101" s="65"/>
      <c r="EF101" s="65"/>
      <c r="EG101" s="65"/>
      <c r="EH101" s="65"/>
    </row>
    <row r="102" spans="1:14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77" t="str">
        <f>'[1]Leakage Tree Data'!A3</f>
        <v>Time : Latest 52 Weeks Ending Sep 04, 2011</v>
      </c>
      <c r="CY102" s="77">
        <f>'[1]Leakage Tree Data'!B3</f>
        <v>0</v>
      </c>
      <c r="CZ102" s="77">
        <f>'[1]Leakage Tree Data'!C3</f>
        <v>0</v>
      </c>
      <c r="DA102" s="77">
        <f>'[1]Leakage Tree Data'!D3</f>
        <v>0</v>
      </c>
      <c r="DB102" s="77">
        <f>'[1]Leakage Tree Data'!E3</f>
        <v>0</v>
      </c>
      <c r="DC102" s="77">
        <f>'[1]Leakage Tree Data'!F3</f>
        <v>0</v>
      </c>
      <c r="DD102" s="77">
        <f>'[1]Leakage Tree Data'!G3</f>
        <v>0</v>
      </c>
      <c r="DE102" s="77">
        <f>'[1]Leakage Tree Data'!H3</f>
        <v>0</v>
      </c>
      <c r="DF102" s="77">
        <f>'[1]Leakage Tree Data'!I3</f>
        <v>0</v>
      </c>
      <c r="DG102" s="77">
        <f>'[1]Leakage Tree Data'!J3</f>
        <v>0</v>
      </c>
      <c r="DH102" s="77">
        <f>'[1]Leakage Tree Data'!K3</f>
        <v>0</v>
      </c>
      <c r="DI102" s="77">
        <f>'[1]Leakage Tree Data'!L3</f>
        <v>0</v>
      </c>
      <c r="DJ102" s="77">
        <f>'[1]Leakage Tree Data'!M3</f>
        <v>0</v>
      </c>
      <c r="DK102" s="77">
        <f>'[1]Leakage Tree Data'!N3</f>
        <v>0</v>
      </c>
      <c r="DL102" s="77">
        <f>'[1]Leakage Tree Data'!O3</f>
        <v>0</v>
      </c>
      <c r="DM102" s="77">
        <f>'[1]Leakage Tree Data'!P3</f>
        <v>0</v>
      </c>
      <c r="DN102" s="77">
        <f>'[1]Leakage Tree Data'!Q3</f>
        <v>0</v>
      </c>
      <c r="DO102" s="77">
        <f>'[1]Leakage Tree Data'!R3</f>
        <v>0</v>
      </c>
      <c r="DP102" s="77">
        <f>'[1]Leakage Tree Data'!S3</f>
        <v>0</v>
      </c>
      <c r="DQ102" s="77">
        <f>'[1]Leakage Tree Data'!T3</f>
        <v>0</v>
      </c>
      <c r="DR102" s="77">
        <f>'[1]Leakage Tree Data'!U3</f>
        <v>0</v>
      </c>
      <c r="DS102" s="77">
        <f>'[1]Leakage Tree Data'!V3</f>
        <v>0</v>
      </c>
      <c r="DT102" s="77">
        <f>'[1]Leakage Tree Data'!W3</f>
        <v>0</v>
      </c>
      <c r="DU102" s="77">
        <f>'[1]Leakage Tree Data'!X3</f>
        <v>0</v>
      </c>
      <c r="DV102" s="77">
        <f>'[1]Leakage Tree Data'!Y3</f>
        <v>0</v>
      </c>
      <c r="DW102" s="77">
        <f>'[1]Leakage Tree Data'!Z3</f>
        <v>0</v>
      </c>
      <c r="DX102" s="77">
        <f>'[1]Leakage Tree Data'!AA3</f>
        <v>0</v>
      </c>
      <c r="DY102" s="77">
        <f>'[1]Leakage Tree Data'!AB3</f>
        <v>0</v>
      </c>
      <c r="DZ102" s="77">
        <f>'[1]Leakage Tree Data'!AC3</f>
        <v>0</v>
      </c>
      <c r="EA102" s="77">
        <f>'[1]Leakage Tree Data'!AD3</f>
        <v>0</v>
      </c>
      <c r="EB102" s="77">
        <f>'[1]Leakage Tree Data'!AE3</f>
        <v>0</v>
      </c>
      <c r="EC102" s="65"/>
      <c r="ED102" s="65"/>
      <c r="EE102" s="65"/>
      <c r="EF102" s="65"/>
      <c r="EG102" s="65"/>
      <c r="EH102" s="65"/>
    </row>
    <row r="103" spans="1:14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65"/>
      <c r="CB103" s="65"/>
      <c r="CC103" s="65"/>
      <c r="CD103" s="65"/>
      <c r="CE103" s="65"/>
      <c r="CF103" s="65"/>
      <c r="CG103" s="65"/>
      <c r="CH103" s="65"/>
      <c r="CI103" s="65"/>
      <c r="CJ103" s="65"/>
      <c r="CK103" s="65"/>
      <c r="CL103" s="65">
        <f>IF(ISERROR(VLOOKUP(CV122,$CA$109:$DK$206,36,FALSE))=TRUE,0,VLOOKUP(CV122,$CA$109:$DK$206,36,FALSE))</f>
        <v>0</v>
      </c>
      <c r="CM103" s="65"/>
      <c r="CN103" s="65"/>
      <c r="CO103" s="65"/>
      <c r="CP103" s="65"/>
      <c r="CQ103" s="65"/>
      <c r="CR103" s="65"/>
      <c r="CS103" s="65"/>
      <c r="CT103" s="65"/>
      <c r="CU103" s="65"/>
      <c r="CV103" s="65"/>
      <c r="CW103" s="65"/>
      <c r="CX103" s="77" t="str">
        <f>'[1]Leakage Tree Data'!A4</f>
        <v>Product : INTERNAL ANALGESICS</v>
      </c>
      <c r="CY103" s="77">
        <f>'[1]Leakage Tree Data'!B4</f>
        <v>0</v>
      </c>
      <c r="CZ103" s="77">
        <f>'[1]Leakage Tree Data'!C4</f>
        <v>0</v>
      </c>
      <c r="DA103" s="77">
        <f>'[1]Leakage Tree Data'!D4</f>
        <v>0</v>
      </c>
      <c r="DB103" s="77">
        <f>'[1]Leakage Tree Data'!E4</f>
        <v>0</v>
      </c>
      <c r="DC103" s="77">
        <f>'[1]Leakage Tree Data'!F4</f>
        <v>0</v>
      </c>
      <c r="DD103" s="77">
        <f>'[1]Leakage Tree Data'!G4</f>
        <v>0</v>
      </c>
      <c r="DE103" s="77">
        <f>'[1]Leakage Tree Data'!H4</f>
        <v>0</v>
      </c>
      <c r="DF103" s="77">
        <f>'[1]Leakage Tree Data'!I4</f>
        <v>0</v>
      </c>
      <c r="DG103" s="77">
        <f>'[1]Leakage Tree Data'!J4</f>
        <v>0</v>
      </c>
      <c r="DH103" s="77">
        <f>'[1]Leakage Tree Data'!K4</f>
        <v>0</v>
      </c>
      <c r="DI103" s="77">
        <f>'[1]Leakage Tree Data'!L4</f>
        <v>0</v>
      </c>
      <c r="DJ103" s="77">
        <f>'[1]Leakage Tree Data'!M4</f>
        <v>0</v>
      </c>
      <c r="DK103" s="77">
        <f>'[1]Leakage Tree Data'!N4</f>
        <v>0</v>
      </c>
      <c r="DL103" s="77">
        <f>'[1]Leakage Tree Data'!O4</f>
        <v>0</v>
      </c>
      <c r="DM103" s="77">
        <f>'[1]Leakage Tree Data'!P4</f>
        <v>0</v>
      </c>
      <c r="DN103" s="77">
        <f>'[1]Leakage Tree Data'!Q4</f>
        <v>0</v>
      </c>
      <c r="DO103" s="77">
        <f>'[1]Leakage Tree Data'!R4</f>
        <v>0</v>
      </c>
      <c r="DP103" s="77">
        <f>'[1]Leakage Tree Data'!S4</f>
        <v>0</v>
      </c>
      <c r="DQ103" s="77">
        <f>'[1]Leakage Tree Data'!T4</f>
        <v>0</v>
      </c>
      <c r="DR103" s="77">
        <f>'[1]Leakage Tree Data'!U4</f>
        <v>0</v>
      </c>
      <c r="DS103" s="77">
        <f>'[1]Leakage Tree Data'!V4</f>
        <v>0</v>
      </c>
      <c r="DT103" s="77">
        <f>'[1]Leakage Tree Data'!W4</f>
        <v>0</v>
      </c>
      <c r="DU103" s="77">
        <f>'[1]Leakage Tree Data'!X4</f>
        <v>0</v>
      </c>
      <c r="DV103" s="77">
        <f>'[1]Leakage Tree Data'!Y4</f>
        <v>0</v>
      </c>
      <c r="DW103" s="77">
        <f>'[1]Leakage Tree Data'!Z4</f>
        <v>0</v>
      </c>
      <c r="DX103" s="77">
        <f>'[1]Leakage Tree Data'!AA4</f>
        <v>0</v>
      </c>
      <c r="DY103" s="77">
        <f>'[1]Leakage Tree Data'!AB4</f>
        <v>0</v>
      </c>
      <c r="DZ103" s="77">
        <f>'[1]Leakage Tree Data'!AC4</f>
        <v>0</v>
      </c>
      <c r="EA103" s="77">
        <f>'[1]Leakage Tree Data'!AD4</f>
        <v>0</v>
      </c>
      <c r="EB103" s="77">
        <f>'[1]Leakage Tree Data'!AE4</f>
        <v>0</v>
      </c>
      <c r="EC103" s="65"/>
      <c r="ED103" s="65"/>
      <c r="EE103" s="65"/>
      <c r="EF103" s="65"/>
      <c r="EG103" s="65"/>
      <c r="EH103" s="65"/>
    </row>
    <row r="104" spans="1:14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66"/>
      <c r="CB104" s="66" t="s">
        <v>318</v>
      </c>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77" t="str">
        <f>'[1]Leakage Tree Data'!A5</f>
        <v>HH Income Per Capita : All Income Per Capita</v>
      </c>
      <c r="CY104" s="77">
        <f>'[1]Leakage Tree Data'!B5</f>
        <v>0</v>
      </c>
      <c r="CZ104" s="77">
        <f>'[1]Leakage Tree Data'!C5</f>
        <v>0</v>
      </c>
      <c r="DA104" s="77">
        <f>'[1]Leakage Tree Data'!D5</f>
        <v>0</v>
      </c>
      <c r="DB104" s="77">
        <f>'[1]Leakage Tree Data'!E5</f>
        <v>0</v>
      </c>
      <c r="DC104" s="77">
        <f>'[1]Leakage Tree Data'!F5</f>
        <v>0</v>
      </c>
      <c r="DD104" s="77">
        <f>'[1]Leakage Tree Data'!G5</f>
        <v>0</v>
      </c>
      <c r="DE104" s="77">
        <f>'[1]Leakage Tree Data'!H5</f>
        <v>0</v>
      </c>
      <c r="DF104" s="77">
        <f>'[1]Leakage Tree Data'!I5</f>
        <v>0</v>
      </c>
      <c r="DG104" s="77">
        <f>'[1]Leakage Tree Data'!J5</f>
        <v>0</v>
      </c>
      <c r="DH104" s="77">
        <f>'[1]Leakage Tree Data'!K5</f>
        <v>0</v>
      </c>
      <c r="DI104" s="77">
        <f>'[1]Leakage Tree Data'!L5</f>
        <v>0</v>
      </c>
      <c r="DJ104" s="77">
        <f>'[1]Leakage Tree Data'!M5</f>
        <v>0</v>
      </c>
      <c r="DK104" s="77">
        <f>'[1]Leakage Tree Data'!N5</f>
        <v>0</v>
      </c>
      <c r="DL104" s="77">
        <f>'[1]Leakage Tree Data'!O5</f>
        <v>0</v>
      </c>
      <c r="DM104" s="77">
        <f>'[1]Leakage Tree Data'!P5</f>
        <v>0</v>
      </c>
      <c r="DN104" s="77">
        <f>'[1]Leakage Tree Data'!Q5</f>
        <v>0</v>
      </c>
      <c r="DO104" s="77">
        <f>'[1]Leakage Tree Data'!R5</f>
        <v>0</v>
      </c>
      <c r="DP104" s="77">
        <f>'[1]Leakage Tree Data'!S5</f>
        <v>0</v>
      </c>
      <c r="DQ104" s="77">
        <f>'[1]Leakage Tree Data'!T5</f>
        <v>0</v>
      </c>
      <c r="DR104" s="77">
        <f>'[1]Leakage Tree Data'!U5</f>
        <v>0</v>
      </c>
      <c r="DS104" s="77">
        <f>'[1]Leakage Tree Data'!V5</f>
        <v>0</v>
      </c>
      <c r="DT104" s="77">
        <f>'[1]Leakage Tree Data'!W5</f>
        <v>0</v>
      </c>
      <c r="DU104" s="77">
        <f>'[1]Leakage Tree Data'!X5</f>
        <v>0</v>
      </c>
      <c r="DV104" s="77">
        <f>'[1]Leakage Tree Data'!Y5</f>
        <v>0</v>
      </c>
      <c r="DW104" s="77">
        <f>'[1]Leakage Tree Data'!Z5</f>
        <v>0</v>
      </c>
      <c r="DX104" s="77">
        <f>'[1]Leakage Tree Data'!AA5</f>
        <v>0</v>
      </c>
      <c r="DY104" s="77">
        <f>'[1]Leakage Tree Data'!AB5</f>
        <v>0</v>
      </c>
      <c r="DZ104" s="77">
        <f>'[1]Leakage Tree Data'!AC5</f>
        <v>0</v>
      </c>
      <c r="EA104" s="77">
        <f>'[1]Leakage Tree Data'!AD5</f>
        <v>0</v>
      </c>
      <c r="EB104" s="77">
        <f>'[1]Leakage Tree Data'!AE5</f>
        <v>0</v>
      </c>
      <c r="EC104" s="66" t="s">
        <v>320</v>
      </c>
      <c r="ED104" s="66" t="s">
        <v>320</v>
      </c>
      <c r="EE104" s="66" t="s">
        <v>320</v>
      </c>
      <c r="EF104" s="66" t="s">
        <v>320</v>
      </c>
      <c r="EG104" s="67" t="s">
        <v>36</v>
      </c>
      <c r="EH104" s="67" t="s">
        <v>36</v>
      </c>
      <c r="EI104" s="81"/>
      <c r="EJ104" s="81"/>
      <c r="EK104" s="81"/>
    </row>
    <row r="105" spans="1:14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66"/>
      <c r="CB105" s="78" t="s">
        <v>326</v>
      </c>
      <c r="CC105" s="66" t="s">
        <v>40</v>
      </c>
      <c r="CD105" s="66" t="s">
        <v>9</v>
      </c>
      <c r="CE105" s="66" t="s">
        <v>13</v>
      </c>
      <c r="CF105" s="66" t="s">
        <v>10</v>
      </c>
      <c r="CG105" s="66" t="s">
        <v>15</v>
      </c>
      <c r="CH105" s="66" t="s">
        <v>11</v>
      </c>
      <c r="CI105" s="66" t="s">
        <v>17</v>
      </c>
      <c r="CJ105" s="66" t="s">
        <v>12</v>
      </c>
      <c r="CK105" s="66" t="s">
        <v>19</v>
      </c>
      <c r="CL105" s="66"/>
      <c r="CM105" s="66"/>
      <c r="CN105" s="66" t="s">
        <v>9</v>
      </c>
      <c r="CO105" s="66" t="s">
        <v>21</v>
      </c>
      <c r="CP105" s="66" t="s">
        <v>10</v>
      </c>
      <c r="CQ105" s="66" t="s">
        <v>22</v>
      </c>
      <c r="CR105" s="66" t="s">
        <v>11</v>
      </c>
      <c r="CS105" s="66" t="s">
        <v>23</v>
      </c>
      <c r="CT105" s="66" t="s">
        <v>12</v>
      </c>
      <c r="CU105" s="66" t="s">
        <v>24</v>
      </c>
      <c r="CV105" s="66"/>
      <c r="CW105" s="66"/>
      <c r="CX105" s="77" t="str">
        <f>'[1]Leakage Tree Data'!A6</f>
        <v>Geography</v>
      </c>
      <c r="CY105" s="77" t="str">
        <f>'[1]Leakage Tree Data'!B6</f>
        <v>Current</v>
      </c>
      <c r="CZ105" s="77">
        <f>'[1]Leakage Tree Data'!C6</f>
        <v>0</v>
      </c>
      <c r="DA105" s="77">
        <f>'[1]Leakage Tree Data'!D6</f>
        <v>0</v>
      </c>
      <c r="DB105" s="77">
        <f>'[1]Leakage Tree Data'!E6</f>
        <v>0</v>
      </c>
      <c r="DC105" s="77">
        <f>'[1]Leakage Tree Data'!F6</f>
        <v>0</v>
      </c>
      <c r="DD105" s="77">
        <f>'[1]Leakage Tree Data'!G6</f>
        <v>0</v>
      </c>
      <c r="DE105" s="77">
        <f>'[1]Leakage Tree Data'!H6</f>
        <v>0</v>
      </c>
      <c r="DF105" s="77">
        <f>'[1]Leakage Tree Data'!I6</f>
        <v>0</v>
      </c>
      <c r="DG105" s="77">
        <f>'[1]Leakage Tree Data'!J6</f>
        <v>0</v>
      </c>
      <c r="DH105" s="77">
        <f>'[1]Leakage Tree Data'!K6</f>
        <v>0</v>
      </c>
      <c r="DI105" s="77">
        <f>'[1]Leakage Tree Data'!L6</f>
        <v>0</v>
      </c>
      <c r="DJ105" s="77">
        <f>'[1]Leakage Tree Data'!M6</f>
        <v>0</v>
      </c>
      <c r="DK105" s="77">
        <f>'[1]Leakage Tree Data'!N6</f>
        <v>0</v>
      </c>
      <c r="DL105" s="77">
        <f>'[1]Leakage Tree Data'!O6</f>
        <v>0</v>
      </c>
      <c r="DM105" s="77">
        <f>'[1]Leakage Tree Data'!P6</f>
        <v>0</v>
      </c>
      <c r="DN105" s="77" t="str">
        <f>'[1]Leakage Tree Data'!Q6</f>
        <v>Change vs YA</v>
      </c>
      <c r="DO105" s="77">
        <f>'[1]Leakage Tree Data'!R6</f>
        <v>0</v>
      </c>
      <c r="DP105" s="77">
        <f>'[1]Leakage Tree Data'!S6</f>
        <v>0</v>
      </c>
      <c r="DQ105" s="77">
        <f>'[1]Leakage Tree Data'!T6</f>
        <v>0</v>
      </c>
      <c r="DR105" s="77">
        <f>'[1]Leakage Tree Data'!U6</f>
        <v>0</v>
      </c>
      <c r="DS105" s="77">
        <f>'[1]Leakage Tree Data'!V6</f>
        <v>0</v>
      </c>
      <c r="DT105" s="77">
        <f>'[1]Leakage Tree Data'!W6</f>
        <v>0</v>
      </c>
      <c r="DU105" s="77">
        <f>'[1]Leakage Tree Data'!X6</f>
        <v>0</v>
      </c>
      <c r="DV105" s="77">
        <f>'[1]Leakage Tree Data'!Y6</f>
        <v>0</v>
      </c>
      <c r="DW105" s="77">
        <f>'[1]Leakage Tree Data'!Z6</f>
        <v>0</v>
      </c>
      <c r="DX105" s="77">
        <f>'[1]Leakage Tree Data'!AA6</f>
        <v>0</v>
      </c>
      <c r="DY105" s="77">
        <f>'[1]Leakage Tree Data'!AB6</f>
        <v>0</v>
      </c>
      <c r="DZ105" s="77">
        <f>'[1]Leakage Tree Data'!AC6</f>
        <v>0</v>
      </c>
      <c r="EA105" s="77">
        <f>'[1]Leakage Tree Data'!AD6</f>
        <v>0</v>
      </c>
      <c r="EB105" s="77">
        <f>'[1]Leakage Tree Data'!AE6</f>
        <v>0</v>
      </c>
      <c r="EC105" s="66" t="s">
        <v>34</v>
      </c>
      <c r="ED105" s="66" t="s">
        <v>34</v>
      </c>
      <c r="EE105" s="66" t="s">
        <v>35</v>
      </c>
      <c r="EF105" s="66" t="s">
        <v>35</v>
      </c>
      <c r="EG105" s="67" t="s">
        <v>35</v>
      </c>
      <c r="EH105" s="67" t="s">
        <v>35</v>
      </c>
      <c r="EI105" s="81"/>
      <c r="EJ105" s="81"/>
      <c r="EK105" s="81"/>
    </row>
    <row r="106" spans="1:141" ht="30">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67"/>
      <c r="CA106" s="66" t="s">
        <v>31</v>
      </c>
      <c r="CB106" s="66" t="s">
        <v>5</v>
      </c>
      <c r="CC106" s="66" t="s">
        <v>7</v>
      </c>
      <c r="CD106" s="66" t="str">
        <f>IF(ISERROR(VLOOKUP(1,$CC$109:$CW$206,21,FALSE))=TRUE,"",VLOOKUP(1,$CC$109:$CW$206,21,FALSE))</f>
        <v>MASS/SUPCEN</v>
      </c>
      <c r="CE106" s="66" t="s">
        <v>14</v>
      </c>
      <c r="CF106" s="66" t="str">
        <f>IF(ISERROR(VLOOKUP(2,$CC$109:$CW$206,21,FALSE))=TRUE,"",VLOOKUP(2,$CC$109:$CW$206,21,FALSE))</f>
        <v>FOOD</v>
      </c>
      <c r="CG106" s="66" t="s">
        <v>16</v>
      </c>
      <c r="CH106" s="66" t="str">
        <f>IF(ISERROR(VLOOKUP(3,$CC$109:$CW$206,21,FALSE))=TRUE,"",VLOOKUP(3,$CC$109:$CW$206,21,FALSE))</f>
        <v>DRUG</v>
      </c>
      <c r="CI106" s="66" t="s">
        <v>18</v>
      </c>
      <c r="CJ106" s="66" t="str">
        <f>IF(ISERROR(VLOOKUP(4,$CC$109:$CW$206,21,FALSE))=TRUE,"",VLOOKUP(4,$CC$109:$CW$206,21,FALSE))</f>
        <v>CLUB</v>
      </c>
      <c r="CK106" s="66" t="s">
        <v>20</v>
      </c>
      <c r="CL106" s="66" t="s">
        <v>6</v>
      </c>
      <c r="CM106" s="66" t="s">
        <v>8</v>
      </c>
      <c r="CN106" s="66" t="str">
        <f>IF(ISERROR(VLOOKUP(1,$CM$109:$CW$206,11,FALSE))=TRUE,"",VLOOKUP(1,$CM$109:$CW$206,11,FALSE))</f>
        <v>MASS/SUPCEN</v>
      </c>
      <c r="CO106" s="66" t="s">
        <v>14</v>
      </c>
      <c r="CP106" s="66" t="str">
        <f>IF(ISERROR(VLOOKUP(2,$CM$109:$CW$206,11,FALSE))=TRUE,"",VLOOKUP(2,$CM$109:$CW$206,11,FALSE))</f>
        <v>FOOD</v>
      </c>
      <c r="CQ106" s="66" t="s">
        <v>16</v>
      </c>
      <c r="CR106" s="66" t="str">
        <f>IF(ISERROR(VLOOKUP(3,$CM$109:$CW$206,11,FALSE))=TRUE,"",VLOOKUP(3,$CM$109:$CW$206,11,FALSE))</f>
        <v>CLUB</v>
      </c>
      <c r="CS106" s="66" t="s">
        <v>18</v>
      </c>
      <c r="CT106" s="66" t="str">
        <f>IF(ISERROR(VLOOKUP(4,$CM$109:$CW$206,11,FALSE))=TRUE,"",VLOOKUP(4,$CM$109:$CW$206,11,FALSE))</f>
        <v>DRUG</v>
      </c>
      <c r="CU106" s="66" t="s">
        <v>20</v>
      </c>
      <c r="CV106" s="66" t="s">
        <v>4</v>
      </c>
      <c r="CW106" s="66" t="s">
        <v>3</v>
      </c>
      <c r="CX106" s="77">
        <f>'[1]Leakage Tree Data'!A7</f>
        <v>0</v>
      </c>
      <c r="CY106" s="77" t="str">
        <f>'[1]Leakage Tree Data'!B7</f>
        <v>Same Outlet Parent Geography</v>
      </c>
      <c r="CZ106" s="77" t="str">
        <f>'[1]Leakage Tree Data'!C7</f>
        <v>Segment HHs</v>
      </c>
      <c r="DA106" s="77" t="str">
        <f>'[1]Leakage Tree Data'!D7</f>
        <v>Retailer Shoppers</v>
      </c>
      <c r="DB106" s="77" t="str">
        <f>'[1]Leakage Tree Data'!E7</f>
        <v>% HHs Shopping</v>
      </c>
      <c r="DC106" s="77" t="str">
        <f>'[1]Leakage Tree Data'!F7</f>
        <v>HH Not Shopping</v>
      </c>
      <c r="DD106" s="77" t="str">
        <f>'[1]Leakage Tree Data'!G7</f>
        <v>% HH Not Shopping</v>
      </c>
      <c r="DE106" s="77" t="str">
        <f>'[1]Leakage Tree Data'!H7</f>
        <v>Anywhere Product Buyers (G2 Shoppers)</v>
      </c>
      <c r="DF106" s="77" t="str">
        <f>'[1]Leakage Tree Data'!I7</f>
        <v>% All Outlet Buyer Conversion</v>
      </c>
      <c r="DG106" s="77" t="str">
        <f>'[1]Leakage Tree Data'!J7</f>
        <v>% All Outlet Buyers Unconverted</v>
      </c>
      <c r="DH106" s="77" t="str">
        <f>'[1]Leakage Tree Data'!K7</f>
        <v>Product Buyers (G2 Shoppers)</v>
      </c>
      <c r="DI106" s="77" t="str">
        <f>'[1]Leakage Tree Data'!L7</f>
        <v>Product Dollars  (G2 Converted Buyers)</v>
      </c>
      <c r="DJ106" s="77" t="str">
        <f>'[1]Leakage Tree Data'!M7</f>
        <v>Product Dollars (G2 Unconverted Buyers)</v>
      </c>
      <c r="DK106" s="77" t="str">
        <f>'[1]Leakage Tree Data'!N7</f>
        <v>Leakage Dollars Captured - Converted Buyers</v>
      </c>
      <c r="DL106" s="77" t="str">
        <f>'[1]Leakage Tree Data'!O7</f>
        <v>% Leakage Dollars Captured - Converted Buyers</v>
      </c>
      <c r="DM106" s="77" t="str">
        <f>'[1]Leakage Tree Data'!P7</f>
        <v>% Leakage Dollars Captured - Unconverted Buyers</v>
      </c>
      <c r="DN106" s="77" t="str">
        <f>'[1]Leakage Tree Data'!Q7</f>
        <v>Same Outlet Parent Geography</v>
      </c>
      <c r="DO106" s="77" t="str">
        <f>'[1]Leakage Tree Data'!R7</f>
        <v>Segment HHs</v>
      </c>
      <c r="DP106" s="77" t="str">
        <f>'[1]Leakage Tree Data'!S7</f>
        <v>Retailer Shoppers</v>
      </c>
      <c r="DQ106" s="77" t="str">
        <f>'[1]Leakage Tree Data'!T7</f>
        <v>% HHs Shopping</v>
      </c>
      <c r="DR106" s="77" t="str">
        <f>'[1]Leakage Tree Data'!U7</f>
        <v>HH Not Shopping</v>
      </c>
      <c r="DS106" s="77" t="str">
        <f>'[1]Leakage Tree Data'!V7</f>
        <v>% HH Not Shopping</v>
      </c>
      <c r="DT106" s="77" t="str">
        <f>'[1]Leakage Tree Data'!W7</f>
        <v>Anywhere Product Buyers (G2 Shoppers)</v>
      </c>
      <c r="DU106" s="77" t="str">
        <f>'[1]Leakage Tree Data'!X7</f>
        <v>% All Outlet Buyer Conversion</v>
      </c>
      <c r="DV106" s="77" t="str">
        <f>'[1]Leakage Tree Data'!Y7</f>
        <v>% All Outlet Buyers Unconverted</v>
      </c>
      <c r="DW106" s="77" t="str">
        <f>'[1]Leakage Tree Data'!Z7</f>
        <v>Product Buyers (G2 Shoppers)</v>
      </c>
      <c r="DX106" s="77" t="str">
        <f>'[1]Leakage Tree Data'!AA7</f>
        <v>Product Dollars  (G2 Converted Buyers)</v>
      </c>
      <c r="DY106" s="77" t="str">
        <f>'[1]Leakage Tree Data'!AB7</f>
        <v>Product Dollars (G2 Unconverted Buyers)</v>
      </c>
      <c r="DZ106" s="77" t="str">
        <f>'[1]Leakage Tree Data'!AC7</f>
        <v>Leakage Dollars Captured - Converted Buyers</v>
      </c>
      <c r="EA106" s="77" t="str">
        <f>'[1]Leakage Tree Data'!AD7</f>
        <v>% Leakage Dollars Captured - Converted Buyers</v>
      </c>
      <c r="EB106" s="77" t="str">
        <f>'[1]Leakage Tree Data'!AE7</f>
        <v>% Leakage Dollars Captured - Unconverted Buyers</v>
      </c>
      <c r="EC106" s="66" t="s">
        <v>32</v>
      </c>
      <c r="ED106" s="66" t="s">
        <v>33</v>
      </c>
      <c r="EE106" s="66" t="s">
        <v>32</v>
      </c>
      <c r="EF106" s="66" t="s">
        <v>33</v>
      </c>
      <c r="EG106" s="68" t="s">
        <v>38</v>
      </c>
      <c r="EH106" s="68" t="s">
        <v>37</v>
      </c>
      <c r="EI106" s="81"/>
      <c r="EJ106" s="81"/>
      <c r="EK106" s="81"/>
    </row>
    <row r="107" spans="1:14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t="str">
        <f>IF(ISERROR(IF(CX107&lt;&gt;0,RIGHT(CX107,LEN(CX107)-FIND(" - ",CX107)-3+1),""))=TRUE,CX107,IF(CX107&lt;&gt;0,RIGHT(CX107,LEN(CX107)-FIND(" - ",CX107)-3+1),""))</f>
        <v>Walgreens KA</v>
      </c>
      <c r="CW107" s="65" t="str">
        <f>IF(ISERROR(VLOOKUP(IF(CY107&lt;&gt;0,RIGHT(CY107,LEN(CY107)-FIND(" - ",CY107)-3+1),""),A281:A291,1,FALSE))=TRUE,VLOOKUP(CX107,A301:B800,2,FALSE),IF(CY107&lt;&gt;0,RIGHT(CY107,LEN(CY107)-FIND(" - ",CY107)-3+1),""))</f>
        <v>DRUG</v>
      </c>
      <c r="CX107" s="77" t="str">
        <f>'[1]Leakage Tree Data'!A8</f>
        <v>US - Walgreens KA</v>
      </c>
      <c r="CY107" s="77" t="str">
        <f>'[1]Leakage Tree Data'!B8</f>
        <v>US - DRUG</v>
      </c>
      <c r="CZ107" s="87">
        <f>IF(('[1]Leakage Tree Data'!C8)="","",'[1]Leakage Tree Data'!C8)</f>
        <v>118137161.58892822</v>
      </c>
      <c r="DA107" s="87">
        <f>IF(('[1]Leakage Tree Data'!D8)="","",'[1]Leakage Tree Data'!D8)</f>
        <v>63282296.952789307</v>
      </c>
      <c r="DB107" s="87">
        <f>IF(('[1]Leakage Tree Data'!E8)="","",'[1]Leakage Tree Data'!E8)</f>
        <v>53.566799897383099</v>
      </c>
      <c r="DC107" s="87">
        <f>IF(('[1]Leakage Tree Data'!F8)="","",'[1]Leakage Tree Data'!F8)</f>
        <v>54854864.636138916</v>
      </c>
      <c r="DD107" s="87">
        <f>IF(('[1]Leakage Tree Data'!G8)="","",'[1]Leakage Tree Data'!G8)</f>
        <v>46.433200102616901</v>
      </c>
      <c r="DE107" s="87">
        <f>IF(('[1]Leakage Tree Data'!H8)="","",'[1]Leakage Tree Data'!H8)</f>
        <v>49128567.359741211</v>
      </c>
      <c r="DF107" s="87">
        <f>IF(('[1]Leakage Tree Data'!I8)="","",'[1]Leakage Tree Data'!I8)</f>
        <v>29.230578721105761</v>
      </c>
      <c r="DG107" s="87">
        <f>IF(('[1]Leakage Tree Data'!J8)="","",'[1]Leakage Tree Data'!J8)</f>
        <v>70.769421278894242</v>
      </c>
      <c r="DH107" s="87">
        <f>IF(('[1]Leakage Tree Data'!K8)="","",'[1]Leakage Tree Data'!K8)</f>
        <v>14360564.556640625</v>
      </c>
      <c r="DI107" s="87">
        <f>IF(('[1]Leakage Tree Data'!L8)="","",'[1]Leakage Tree Data'!L8)</f>
        <v>206006400.93320313</v>
      </c>
      <c r="DJ107" s="87" t="str">
        <f>IF(('[1]Leakage Tree Data'!M8)="","",'[1]Leakage Tree Data'!M8)</f>
        <v/>
      </c>
      <c r="DK107" s="87">
        <f>IF(('[1]Leakage Tree Data'!N8)="","",'[1]Leakage Tree Data'!N8)</f>
        <v>0</v>
      </c>
      <c r="DL107" s="87">
        <f>IF(('[1]Leakage Tree Data'!O8)="","",'[1]Leakage Tree Data'!O8)</f>
        <v>0</v>
      </c>
      <c r="DM107" s="87" t="str">
        <f>IF(('[1]Leakage Tree Data'!P8)="","",'[1]Leakage Tree Data'!P8)</f>
        <v/>
      </c>
      <c r="DN107" s="87" t="str">
        <f>IF(('[1]Leakage Tree Data'!Q8)="","",'[1]Leakage Tree Data'!Q8)</f>
        <v/>
      </c>
      <c r="DO107" s="87">
        <f>IF(('[1]Leakage Tree Data'!R8)="","",'[1]Leakage Tree Data'!R8)</f>
        <v>286111.02508544922</v>
      </c>
      <c r="DP107" s="87">
        <f>IF(('[1]Leakage Tree Data'!S8)="","",'[1]Leakage Tree Data'!S8)</f>
        <v>1123317.6858215332</v>
      </c>
      <c r="DQ107" s="87">
        <f>IF(('[1]Leakage Tree Data'!T8)="","",'[1]Leakage Tree Data'!T8)</f>
        <v>0.82312135605796755</v>
      </c>
      <c r="DR107" s="87">
        <f>IF(('[1]Leakage Tree Data'!U8)="","",'[1]Leakage Tree Data'!U8)</f>
        <v>-837206.66073608398</v>
      </c>
      <c r="DS107" s="87">
        <f>IF(('[1]Leakage Tree Data'!V8)="","",'[1]Leakage Tree Data'!V8)</f>
        <v>-0.82312135605796755</v>
      </c>
      <c r="DT107" s="87">
        <f>IF(('[1]Leakage Tree Data'!W8)="","",'[1]Leakage Tree Data'!W8)</f>
        <v>1242525.3519287109</v>
      </c>
      <c r="DU107" s="87">
        <f>IF(('[1]Leakage Tree Data'!X8)="","",'[1]Leakage Tree Data'!X8)</f>
        <v>0.89979769243885599</v>
      </c>
      <c r="DV107" s="87">
        <f>IF(('[1]Leakage Tree Data'!Y8)="","",'[1]Leakage Tree Data'!Y8)</f>
        <v>-0.89979769243885244</v>
      </c>
      <c r="DW107" s="87">
        <f>IF(('[1]Leakage Tree Data'!Z8)="","",'[1]Leakage Tree Data'!Z8)</f>
        <v>794074.85211181641</v>
      </c>
      <c r="DX107" s="87">
        <f>IF(('[1]Leakage Tree Data'!AA8)="","",'[1]Leakage Tree Data'!AA8)</f>
        <v>24401792.81945312</v>
      </c>
      <c r="DY107" s="87" t="str">
        <f>IF(('[1]Leakage Tree Data'!AB8)="","",'[1]Leakage Tree Data'!AB8)</f>
        <v/>
      </c>
      <c r="DZ107" s="87">
        <f>IF(('[1]Leakage Tree Data'!AC8)="","",'[1]Leakage Tree Data'!AC8)</f>
        <v>0</v>
      </c>
      <c r="EA107" s="87">
        <f>IF(('[1]Leakage Tree Data'!AD8)="","",'[1]Leakage Tree Data'!AD8)</f>
        <v>0</v>
      </c>
      <c r="EB107" s="87" t="str">
        <f>IF(('[1]Leakage Tree Data'!AE8)="","",'[1]Leakage Tree Data'!AE8)</f>
        <v/>
      </c>
      <c r="EC107" s="71"/>
      <c r="ED107" s="71"/>
      <c r="EE107" s="71"/>
      <c r="EF107" s="71"/>
      <c r="EG107" s="88"/>
      <c r="EH107" s="88"/>
      <c r="EI107" s="81"/>
      <c r="EJ107" s="81"/>
      <c r="EK107" s="81"/>
    </row>
    <row r="108" spans="1:14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t="str">
        <f t="shared" ref="CV108:CW171" si="0">IF(CX108&lt;&gt;0,RIGHT(CX108,LEN(CX108)-FIND(" - ",CX108)-3+1),"")</f>
        <v>ALL OUTLETS</v>
      </c>
      <c r="CW108" s="65" t="str">
        <f t="shared" ref="CW108:CW170" si="1">IF(CY108&lt;&gt;0,RIGHT(CY108,LEN(CY108)-FIND(" - ",CY108)-3+1),"")</f>
        <v>ALL OUTLETS</v>
      </c>
      <c r="CX108" s="77" t="str">
        <f>'[1]Leakage Tree Data'!A9</f>
        <v>US - ALL OUTLETS</v>
      </c>
      <c r="CY108" s="77" t="str">
        <f>'[1]Leakage Tree Data'!B9</f>
        <v>US - ALL OUTLETS</v>
      </c>
      <c r="CZ108" s="87">
        <f>IF(('[1]Leakage Tree Data'!C9)="","",'[1]Leakage Tree Data'!C9)</f>
        <v>118137161.58892822</v>
      </c>
      <c r="DA108" s="87">
        <f>IF(('[1]Leakage Tree Data'!D9)="","",'[1]Leakage Tree Data'!D9)</f>
        <v>118137161.58892822</v>
      </c>
      <c r="DB108" s="87">
        <f>IF(('[1]Leakage Tree Data'!E9)="","",'[1]Leakage Tree Data'!E9)</f>
        <v>100</v>
      </c>
      <c r="DC108" s="87">
        <f>IF(('[1]Leakage Tree Data'!F9)="","",'[1]Leakage Tree Data'!F9)</f>
        <v>0</v>
      </c>
      <c r="DD108" s="87">
        <f>IF(('[1]Leakage Tree Data'!G9)="","",'[1]Leakage Tree Data'!G9)</f>
        <v>0</v>
      </c>
      <c r="DE108" s="87">
        <f>IF(('[1]Leakage Tree Data'!H9)="","",'[1]Leakage Tree Data'!H9)</f>
        <v>49128567.359741211</v>
      </c>
      <c r="DF108" s="87">
        <f>IF(('[1]Leakage Tree Data'!I9)="","",'[1]Leakage Tree Data'!I9)</f>
        <v>100</v>
      </c>
      <c r="DG108" s="87">
        <f>IF(('[1]Leakage Tree Data'!J9)="","",'[1]Leakage Tree Data'!J9)</f>
        <v>0</v>
      </c>
      <c r="DH108" s="87">
        <f>IF(('[1]Leakage Tree Data'!K9)="","",'[1]Leakage Tree Data'!K9)</f>
        <v>49128567.359741211</v>
      </c>
      <c r="DI108" s="87">
        <f>IF(('[1]Leakage Tree Data'!L9)="","",'[1]Leakage Tree Data'!L9)</f>
        <v>498794309.14425778</v>
      </c>
      <c r="DJ108" s="87">
        <f>IF(('[1]Leakage Tree Data'!M9)="","",'[1]Leakage Tree Data'!M9)</f>
        <v>736472851.29355466</v>
      </c>
      <c r="DK108" s="87">
        <f>IF(('[1]Leakage Tree Data'!N9)="","",'[1]Leakage Tree Data'!N9)</f>
        <v>292787908.21105468</v>
      </c>
      <c r="DL108" s="87">
        <f>IF(('[1]Leakage Tree Data'!O9)="","",'[1]Leakage Tree Data'!O9)</f>
        <v>100</v>
      </c>
      <c r="DM108" s="87">
        <f>IF(('[1]Leakage Tree Data'!P9)="","",'[1]Leakage Tree Data'!P9)</f>
        <v>100</v>
      </c>
      <c r="DN108" s="87" t="str">
        <f>IF(('[1]Leakage Tree Data'!Q9)="","",'[1]Leakage Tree Data'!Q9)</f>
        <v/>
      </c>
      <c r="DO108" s="87">
        <f>IF(('[1]Leakage Tree Data'!R9)="","",'[1]Leakage Tree Data'!R9)</f>
        <v>286111.02508544922</v>
      </c>
      <c r="DP108" s="87">
        <f>IF(('[1]Leakage Tree Data'!S9)="","",'[1]Leakage Tree Data'!S9)</f>
        <v>286111.02508544922</v>
      </c>
      <c r="DQ108" s="87">
        <f>IF(('[1]Leakage Tree Data'!T9)="","",'[1]Leakage Tree Data'!T9)</f>
        <v>0</v>
      </c>
      <c r="DR108" s="87">
        <f>IF(('[1]Leakage Tree Data'!U9)="","",'[1]Leakage Tree Data'!U9)</f>
        <v>0</v>
      </c>
      <c r="DS108" s="87">
        <f>IF(('[1]Leakage Tree Data'!V9)="","",'[1]Leakage Tree Data'!V9)</f>
        <v>0</v>
      </c>
      <c r="DT108" s="87">
        <f>IF(('[1]Leakage Tree Data'!W9)="","",'[1]Leakage Tree Data'!W9)</f>
        <v>1242525.3519287109</v>
      </c>
      <c r="DU108" s="87">
        <f>IF(('[1]Leakage Tree Data'!X9)="","",'[1]Leakage Tree Data'!X9)</f>
        <v>0</v>
      </c>
      <c r="DV108" s="87">
        <f>IF(('[1]Leakage Tree Data'!Y9)="","",'[1]Leakage Tree Data'!Y9)</f>
        <v>0</v>
      </c>
      <c r="DW108" s="87">
        <f>IF(('[1]Leakage Tree Data'!Z9)="","",'[1]Leakage Tree Data'!Z9)</f>
        <v>1242525.3519287109</v>
      </c>
      <c r="DX108" s="87">
        <f>IF(('[1]Leakage Tree Data'!AA9)="","",'[1]Leakage Tree Data'!AA9)</f>
        <v>44144934.496835887</v>
      </c>
      <c r="DY108" s="87">
        <f>IF(('[1]Leakage Tree Data'!AB9)="","",'[1]Leakage Tree Data'!AB9)</f>
        <v>19271689.969848633</v>
      </c>
      <c r="DZ108" s="87">
        <f>IF(('[1]Leakage Tree Data'!AC9)="","",'[1]Leakage Tree Data'!AC9)</f>
        <v>19743141.677382827</v>
      </c>
      <c r="EA108" s="87">
        <f>IF(('[1]Leakage Tree Data'!AD9)="","",'[1]Leakage Tree Data'!AD9)</f>
        <v>0</v>
      </c>
      <c r="EB108" s="87">
        <f>IF(('[1]Leakage Tree Data'!AE9)="","",'[1]Leakage Tree Data'!AE9)</f>
        <v>0</v>
      </c>
      <c r="EC108" s="71"/>
      <c r="ED108" s="71"/>
      <c r="EE108" s="71"/>
      <c r="EF108" s="71"/>
      <c r="EG108" s="88"/>
      <c r="EH108" s="88"/>
      <c r="EI108" s="79"/>
    </row>
    <row r="109" spans="1:14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65" t="str">
        <f>IF(ISERROR(FIND("Walmart",CV109))=FALSE,CW109,"")</f>
        <v/>
      </c>
      <c r="CB109" s="72">
        <f>IF(AND(CV109=CW109,CV109&lt;&gt;"",DI$107&lt;&gt;"",DK109&lt;&gt;""),IF(CW$100="Y",DK109-IF(ISERROR(VLOOKUP(CV109,$CA$109:$DK$206,37,FALSE))=TRUE,0,IF(VLOOKUP(CV109,$CA$109:$DK$206,37,FALSE)="",0,VLOOKUP(CV109,$CA$109:$DK$206,37,FALSE))),DK109-IF(AND(CW$101="Y",CV109=$CW$107),DI$107,0)),"")</f>
        <v>31231221.39109375</v>
      </c>
      <c r="CC109" s="73">
        <f>IF(CB109&lt;&gt;"",IF(CB109&gt;0,RANK(CB109,$CB$107:$CB$206),""),"")</f>
        <v>4</v>
      </c>
      <c r="CD109" s="72" t="str">
        <f>IF(AND(ISERROR(FIND("NeighMkt",$CX$101))=FALSE,LEFT($CW$107,10)="ALL OUTLET",$CA109&lt;&gt;"",DK109&lt;&gt;""),"",IF(AND($CV109&lt;&gt;$CW109,$CW109=CD$106),$DK109,""))</f>
        <v/>
      </c>
      <c r="CE109" s="73" t="str">
        <f>IF(CD109&lt;&gt;"",IF(CD109&gt;0,RANK(CD109,$CD$107:$CD$206),""),"")</f>
        <v/>
      </c>
      <c r="CF109" s="72" t="str">
        <f>IF(AND(ISERROR(FIND("NeighMkt",$CX$101))=FALSE,LEFT($CW$107,10)="ALL OUTLET",$CA109&lt;&gt;"",DK109&lt;&gt;""),"",IF(AND($CV109&lt;&gt;$CW109,$CW109=CF$106),$DK109,""))</f>
        <v/>
      </c>
      <c r="CG109" s="73" t="str">
        <f>IF(CF109&lt;&gt;"",IF(CF109&gt;0,RANK(CF109,$CF$107:$CF$206),""),"")</f>
        <v/>
      </c>
      <c r="CH109" s="72" t="str">
        <f>IF(AND(ISERROR(FIND("NeighMkt",$CX$101))=FALSE,LEFT($CW$107,10)="ALL OUTLET",$CA109&lt;&gt;"",DK109&lt;&gt;""),"",IF(AND($CV109&lt;&gt;$CW109,$CW109=CH$106),$DK109,""))</f>
        <v/>
      </c>
      <c r="CI109" s="73" t="str">
        <f>IF(CH109&lt;&gt;"",IF(CH109&gt;0,RANK(CH109,$CH$107:$CH$206),""),"")</f>
        <v/>
      </c>
      <c r="CJ109" s="72" t="str">
        <f>IF(AND(ISERROR(FIND("NeighMkt",$CX$101))=FALSE,LEFT($CW$107,10)="ALL OUTLET",$CA109&lt;&gt;"",DK109&lt;&gt;""),"",IF(AND($CV109&lt;&gt;$CW109,$CW109=CJ$106),$DK109,""))</f>
        <v/>
      </c>
      <c r="CK109" s="73" t="str">
        <f>IF(CJ109&lt;&gt;"",IF(CJ109&gt;0,RANK(CJ109,$CJ$107:$CJ$206),""),"")</f>
        <v/>
      </c>
      <c r="CL109" s="72">
        <f>IF(AND(CV109=CW109,CV109&lt;&gt;"",DJ109&lt;&gt;""),IF(AND(ISERROR(FIND("NeighMkt",$CX$101))=FALSE,LEFT($CW$107,10)="ALL OUTLET"),DJ109-IF(ISERROR(VLOOKUP(CV109,$CA$109:$DK$206,36,FALSE))=TRUE,0,IF(VLOOKUP(CV109,$CA$109:$DK$206,36,FALSE)="",0,VLOOKUP(CV109,$CA$109:$DK$206,36,FALSE))),DJ109),"")</f>
        <v>117968244.55328125</v>
      </c>
      <c r="CM109" s="73">
        <f>IF(CL109&lt;&gt;"",IF(CL109&gt;0,RANK(CL109,$CL$107:$CL$206),""),"")</f>
        <v>3</v>
      </c>
      <c r="CN109" s="72" t="str">
        <f>IF(AND(ISERROR(FIND("NeighMkt",$CX$101))=FALSE,LEFT($CW$107,10)="ALL OUTLET",$CA109&lt;&gt;"",DJ109&lt;&gt;""),"",IF(AND($CV109&lt;&gt;$CW109,$CW109=CN$106),$DJ109,""))</f>
        <v/>
      </c>
      <c r="CO109" s="73" t="str">
        <f>IF(CN109&lt;&gt;"",IF(CN109&gt;0,RANK(CN109,$CN$107:$CN$206),""),"")</f>
        <v/>
      </c>
      <c r="CP109" s="72" t="str">
        <f>IF(AND(ISERROR(FIND("NeighMkt",$CX$101))=FALSE,LEFT($CW$107,10)="ALL OUTLET",$CA109&lt;&gt;"",DJ109&lt;&gt;""),"",IF(AND($CV109&lt;&gt;$CW109,$CW109=CP$106),$DJ109,""))</f>
        <v/>
      </c>
      <c r="CQ109" s="73" t="str">
        <f>IF(CP109&lt;&gt;"",IF(CP109&gt;0,RANK(CP109,$CP$107:$CP$206),""),"")</f>
        <v/>
      </c>
      <c r="CR109" s="72" t="str">
        <f>IF(AND(ISERROR(FIND("NeighMkt",$CX$101))=FALSE,LEFT($CW$107,10)="ALL OUTLET",$CA109&lt;&gt;"",DJ109&lt;&gt;""),"",IF(AND($CV109&lt;&gt;$CW109,$CW109=CR$106),$DJ109,""))</f>
        <v/>
      </c>
      <c r="CS109" s="73" t="str">
        <f>IF(CR109&lt;&gt;"",IF(CR109&gt;0,RANK(CR109,$CR$107:$CR$206),""),"")</f>
        <v/>
      </c>
      <c r="CT109" s="72" t="str">
        <f>IF(AND(ISERROR(FIND("NeighMkt",$CX$101))=FALSE,LEFT($CW$107,10)="ALL OUTLET",$CA109&lt;&gt;"",DJ109&lt;&gt;""),"",IF(AND($CV109&lt;&gt;$CW109,$CW109=CT$106),$DJ109,""))</f>
        <v/>
      </c>
      <c r="CU109" s="73" t="str">
        <f>IF(CT109&lt;&gt;"",IF(CT109&gt;0,RANK(CT109,$CT$107:$CT$206),""),"")</f>
        <v/>
      </c>
      <c r="CV109" s="65" t="str">
        <f t="shared" si="0"/>
        <v>CLUB</v>
      </c>
      <c r="CW109" s="65" t="str">
        <f t="shared" si="1"/>
        <v>CLUB</v>
      </c>
      <c r="CX109" s="77" t="str">
        <f>'[1]Leakage Tree Data'!A10</f>
        <v>US - CLUB</v>
      </c>
      <c r="CY109" s="77" t="str">
        <f>'[1]Leakage Tree Data'!B10</f>
        <v>US - CLUB</v>
      </c>
      <c r="CZ109" s="87">
        <f>IF(('[1]Leakage Tree Data'!C10)="","",'[1]Leakage Tree Data'!C10)</f>
        <v>118137161.58892822</v>
      </c>
      <c r="DA109" s="87">
        <f>IF(('[1]Leakage Tree Data'!D10)="","",'[1]Leakage Tree Data'!D10)</f>
        <v>61620252.752258301</v>
      </c>
      <c r="DB109" s="87">
        <f>IF(('[1]Leakage Tree Data'!E10)="","",'[1]Leakage Tree Data'!E10)</f>
        <v>52.15992319730266</v>
      </c>
      <c r="DC109" s="87">
        <f>IF(('[1]Leakage Tree Data'!F10)="","",'[1]Leakage Tree Data'!F10)</f>
        <v>56516908.836669922</v>
      </c>
      <c r="DD109" s="87">
        <f>IF(('[1]Leakage Tree Data'!G10)="","",'[1]Leakage Tree Data'!G10)</f>
        <v>47.84007680269734</v>
      </c>
      <c r="DE109" s="87">
        <f>IF(('[1]Leakage Tree Data'!H10)="","",'[1]Leakage Tree Data'!H10)</f>
        <v>49128567.359741211</v>
      </c>
      <c r="DF109" s="87">
        <f>IF(('[1]Leakage Tree Data'!I10)="","",'[1]Leakage Tree Data'!I10)</f>
        <v>15.144220819239118</v>
      </c>
      <c r="DG109" s="87">
        <f>IF(('[1]Leakage Tree Data'!J10)="","",'[1]Leakage Tree Data'!J10)</f>
        <v>84.855779180760877</v>
      </c>
      <c r="DH109" s="87">
        <f>IF(('[1]Leakage Tree Data'!K10)="","",'[1]Leakage Tree Data'!K10)</f>
        <v>7440138.7262878418</v>
      </c>
      <c r="DI109" s="87">
        <f>IF(('[1]Leakage Tree Data'!L10)="","",'[1]Leakage Tree Data'!L10)</f>
        <v>31231221.39109375</v>
      </c>
      <c r="DJ109" s="87">
        <f>IF(('[1]Leakage Tree Data'!M10)="","",'[1]Leakage Tree Data'!M10)</f>
        <v>117968244.55328125</v>
      </c>
      <c r="DK109" s="87">
        <f>IF(('[1]Leakage Tree Data'!N10)="","",'[1]Leakage Tree Data'!N10)</f>
        <v>31231221.39109375</v>
      </c>
      <c r="DL109" s="87">
        <f>IF(('[1]Leakage Tree Data'!O10)="","",'[1]Leakage Tree Data'!O10)</f>
        <v>10.666841257863997</v>
      </c>
      <c r="DM109" s="87">
        <f>IF(('[1]Leakage Tree Data'!P10)="","",'[1]Leakage Tree Data'!P10)</f>
        <v>16.018003154641697</v>
      </c>
      <c r="DN109" s="87" t="str">
        <f>IF(('[1]Leakage Tree Data'!Q10)="","",'[1]Leakage Tree Data'!Q10)</f>
        <v/>
      </c>
      <c r="DO109" s="87">
        <f>IF(('[1]Leakage Tree Data'!R10)="","",'[1]Leakage Tree Data'!R10)</f>
        <v>286111.02508544922</v>
      </c>
      <c r="DP109" s="87">
        <f>IF(('[1]Leakage Tree Data'!S10)="","",'[1]Leakage Tree Data'!S10)</f>
        <v>616610.64575195313</v>
      </c>
      <c r="DQ109" s="87">
        <f>IF(('[1]Leakage Tree Data'!T10)="","",'[1]Leakage Tree Data'!T10)</f>
        <v>0.39658140726982793</v>
      </c>
      <c r="DR109" s="87">
        <f>IF(('[1]Leakage Tree Data'!U10)="","",'[1]Leakage Tree Data'!U10)</f>
        <v>-330499.62066650391</v>
      </c>
      <c r="DS109" s="87">
        <f>IF(('[1]Leakage Tree Data'!V10)="","",'[1]Leakage Tree Data'!V10)</f>
        <v>-0.39658140726982793</v>
      </c>
      <c r="DT109" s="87">
        <f>IF(('[1]Leakage Tree Data'!W10)="","",'[1]Leakage Tree Data'!W10)</f>
        <v>1242525.3519287109</v>
      </c>
      <c r="DU109" s="87">
        <f>IF(('[1]Leakage Tree Data'!X10)="","",'[1]Leakage Tree Data'!X10)</f>
        <v>-0.70535523756331564</v>
      </c>
      <c r="DV109" s="87">
        <f>IF(('[1]Leakage Tree Data'!Y10)="","",'[1]Leakage Tree Data'!Y10)</f>
        <v>0.70535523756331031</v>
      </c>
      <c r="DW109" s="87">
        <f>IF(('[1]Leakage Tree Data'!Z10)="","",'[1]Leakage Tree Data'!Z10)</f>
        <v>-149595.92233276367</v>
      </c>
      <c r="DX109" s="87">
        <f>IF(('[1]Leakage Tree Data'!AA10)="","",'[1]Leakage Tree Data'!AA10)</f>
        <v>180047.51835937425</v>
      </c>
      <c r="DY109" s="87">
        <f>IF(('[1]Leakage Tree Data'!AB10)="","",'[1]Leakage Tree Data'!AB10)</f>
        <v>2009917.57421875</v>
      </c>
      <c r="DZ109" s="87">
        <f>IF(('[1]Leakage Tree Data'!AC10)="","",'[1]Leakage Tree Data'!AC10)</f>
        <v>180047.51835937425</v>
      </c>
      <c r="EA109" s="87">
        <f>IF(('[1]Leakage Tree Data'!AD10)="","",'[1]Leakage Tree Data'!AD10)</f>
        <v>-0.70535029406789107</v>
      </c>
      <c r="EB109" s="87">
        <f>IF(('[1]Leakage Tree Data'!AE10)="","",'[1]Leakage Tree Data'!AE10)</f>
        <v>-0.15017018811243688</v>
      </c>
      <c r="EC109" s="71">
        <f>IF(AND(CV109=CW109,CV109&lt;&gt;"",DJ109&lt;&gt;""),IF(AND(ISERROR(FIND("NeighMkt",$CX$101))=FALSE,LEFT($CW$107,10)="ALL OUTLET"),DJ109-IF(ISERROR(VLOOKUP(CV109,$CA$109:$DK$206,36,FALSE))=TRUE,0,IF(VLOOKUP(CV109,$CA$109:$DK$206,36,FALSE)="",0,VLOOKUP(CV109,$CA$109:$DK$206,36,FALSE))),DJ109),"")</f>
        <v>117968244.55328125</v>
      </c>
      <c r="ED109" s="71">
        <f>IF(AND(CV109=CW109,CV109&lt;&gt;"",DI$107&lt;&gt;"",DK109&lt;&gt;""),IF(CW$100="Y",DK109-IF(ISERROR(VLOOKUP(CV109,$CA$109:$DK$206,37,FALSE))=TRUE,0,IF(VLOOKUP(CV109,$CA$109:$DK$206,37,FALSE)="",0,VLOOKUP(CV109,$CA$109:$DK$206,37,FALSE))),DK109-IF(AND(CW$101="Y",CV109=$CW$107),DI$107,0)),"")</f>
        <v>31231221.39109375</v>
      </c>
      <c r="EE109" s="71">
        <f>IF(AND(CV109=CW109,CV109&lt;&gt;"",DJ109&lt;&gt;"",DY109&lt;&gt;""),IF(AND(ISERROR(FIND("NeighMkt",$CX$101))=FALSE,LEFT($CW$107,10)="ALL OUTLET"),DY109-IF(ISERROR(VLOOKUP(CV109,$CA$109:$DZ$206,51,FALSE))=TRUE,0,IF(VLOOKUP(CV109,$CA$109:$DZ$206,51,FALSE)="",0,VLOOKUP(CV109,$CA$109:$DZ$206,51,FALSE))),DY109),"")</f>
        <v>2009917.57421875</v>
      </c>
      <c r="EF109" s="71">
        <f>IF(AND(CV109=CW109,CV109&lt;&gt;"",DI$107&lt;&gt;"",DK109&lt;&gt;"",DZ109&lt;&gt;""),IF(CW$100="Y",DZ109-IF(ISERROR(VLOOKUP(CV109,$CA$109:$DZ$206,52,FALSE))=TRUE,0,IF(VLOOKUP(CV109,$CA$109:$DZ$206,52,FALSE)="",0,VLOOKUP(CV109,$CA$109:$DZ$206,52,FALSE))),DZ109-IF(AND(CW$101="Y",CV109=$CW$107),DX$107,0)),"")</f>
        <v>180047.51835937425</v>
      </c>
      <c r="EG109" s="88">
        <f>IF(AND(CV109=CW109,CV109&lt;&gt;"",DJ109&lt;&gt;"",EE109&lt;&gt;""),EC109/$DJ$108-(EC109-EE109)/($DJ$108-$DY$108),"")</f>
        <v>-1.5017018811243621E-3</v>
      </c>
      <c r="EH109" s="88">
        <f>IF(AND(CV109=CW109,CV109&lt;&gt;"",DI$107&lt;&gt;"",DK109&lt;&gt;"",EF109&lt;&gt;""),ED109/$DI$108-(ED109-EF109)/($DI$108-$DX$108),"")</f>
        <v>-5.6835405221100088E-3</v>
      </c>
      <c r="EI109" s="79"/>
      <c r="EJ109" s="79"/>
      <c r="EK109" s="80"/>
    </row>
    <row r="110" spans="1:14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65" t="str">
        <f t="shared" ref="CA110:CA173" si="2">IF(ISERROR(FIND("Walmart",CV110))=FALSE,CW110,"")</f>
        <v/>
      </c>
      <c r="CB110" s="72" t="str">
        <f t="shared" ref="CB110:CB173" si="3">IF(AND(CV110=CW110,CV110&lt;&gt;"",DI$107&lt;&gt;"",DK110&lt;&gt;""),IF(CW$100="Y",DK110-IF(ISERROR(VLOOKUP(CV110,$CA$109:$DK$206,37,FALSE))=TRUE,0,IF(VLOOKUP(CV110,$CA$109:$DK$206,37,FALSE)="",0,VLOOKUP(CV110,$CA$109:$DK$206,37,FALSE))),DK110-IF(AND(CW$101="Y",CV110=$CW$107),DI$107,0)),"")</f>
        <v/>
      </c>
      <c r="CC110" s="73" t="str">
        <f t="shared" ref="CC110:CC173" si="4">IF(CB110&lt;&gt;"",IF(CB110&gt;0,RANK(CB110,$CB$107:$CB$206),""),"")</f>
        <v/>
      </c>
      <c r="CD110" s="72" t="str">
        <f t="shared" ref="CD110:CD173" si="5">IF(AND(ISERROR(FIND("NeighMkt",$CX$101))=FALSE,LEFT($CW$107,10)="ALL OUTLET",$CA110&lt;&gt;"",DK110&lt;&gt;""),"",IF(AND($CV110&lt;&gt;$CW110,$CW110=CD$106),$DK110,""))</f>
        <v/>
      </c>
      <c r="CE110" s="73" t="str">
        <f t="shared" ref="CE110:CE173" si="6">IF(CD110&lt;&gt;"",IF(CD110&gt;0,RANK(CD110,$CD$107:$CD$206),""),"")</f>
        <v/>
      </c>
      <c r="CF110" s="72" t="str">
        <f t="shared" ref="CF110:CF173" si="7">IF(AND(ISERROR(FIND("NeighMkt",$CX$101))=FALSE,LEFT($CW$107,10)="ALL OUTLET",$CA110&lt;&gt;"",DK110&lt;&gt;""),"",IF(AND($CV110&lt;&gt;$CW110,$CW110=CF$106),$DK110,""))</f>
        <v/>
      </c>
      <c r="CG110" s="73" t="str">
        <f t="shared" ref="CG110:CG173" si="8">IF(CF110&lt;&gt;"",IF(CF110&gt;0,RANK(CF110,$CF$107:$CF$206),""),"")</f>
        <v/>
      </c>
      <c r="CH110" s="72" t="str">
        <f t="shared" ref="CH110:CH173" si="9">IF(AND(ISERROR(FIND("NeighMkt",$CX$101))=FALSE,LEFT($CW$107,10)="ALL OUTLET",$CA110&lt;&gt;"",DK110&lt;&gt;""),"",IF(AND($CV110&lt;&gt;$CW110,$CW110=CH$106),$DK110,""))</f>
        <v/>
      </c>
      <c r="CI110" s="73" t="str">
        <f t="shared" ref="CI110:CI173" si="10">IF(CH110&lt;&gt;"",IF(CH110&gt;0,RANK(CH110,$CH$107:$CH$206),""),"")</f>
        <v/>
      </c>
      <c r="CJ110" s="72">
        <f t="shared" ref="CJ110:CJ173" si="11">IF(AND(ISERROR(FIND("NeighMkt",$CX$101))=FALSE,LEFT($CW$107,10)="ALL OUTLET",$CA110&lt;&gt;"",DK110&lt;&gt;""),"",IF(AND($CV110&lt;&gt;$CW110,$CW110=CJ$106),$DK110,""))</f>
        <v>4421262.9893749999</v>
      </c>
      <c r="CK110" s="73">
        <f t="shared" ref="CK110:CK173" si="12">IF(CJ110&lt;&gt;"",IF(CJ110&gt;0,RANK(CJ110,$CJ$107:$CJ$206),""),"")</f>
        <v>3</v>
      </c>
      <c r="CL110" s="72" t="str">
        <f t="shared" ref="CL110:CL173" si="13">IF(AND(CV110=CW110,CV110&lt;&gt;"",DJ110&lt;&gt;""),IF(AND(ISERROR(FIND("NeighMkt",$CX$101))=FALSE,LEFT($CW$107,10)="ALL OUTLET"),DJ110-IF(ISERROR(VLOOKUP(CV110,$CA$109:$DK$206,36,FALSE))=TRUE,0,IF(VLOOKUP(CV110,$CA$109:$DK$206,36,FALSE)="",0,VLOOKUP(CV110,$CA$109:$DK$206,36,FALSE))),DJ110),"")</f>
        <v/>
      </c>
      <c r="CM110" s="73" t="str">
        <f t="shared" ref="CM110:CM173" si="14">IF(CL110&lt;&gt;"",IF(CL110&gt;0,RANK(CL110,$CL$107:$CL$206),""),"")</f>
        <v/>
      </c>
      <c r="CN110" s="72" t="str">
        <f t="shared" ref="CN110:CN173" si="15">IF(AND(ISERROR(FIND("NeighMkt",$CX$101))=FALSE,LEFT($CW$107,10)="ALL OUTLET",$CA110&lt;&gt;"",DJ110&lt;&gt;""),"",IF(AND($CV110&lt;&gt;$CW110,$CW110=CN$106),$DJ110,""))</f>
        <v/>
      </c>
      <c r="CO110" s="73" t="str">
        <f t="shared" ref="CO110:CO173" si="16">IF(CN110&lt;&gt;"",IF(CN110&gt;0,RANK(CN110,$CN$107:$CN$206),""),"")</f>
        <v/>
      </c>
      <c r="CP110" s="72" t="str">
        <f t="shared" ref="CP110:CP173" si="17">IF(AND(ISERROR(FIND("NeighMkt",$CX$101))=FALSE,LEFT($CW$107,10)="ALL OUTLET",$CA110&lt;&gt;"",DJ110&lt;&gt;""),"",IF(AND($CV110&lt;&gt;$CW110,$CW110=CP$106),$DJ110,""))</f>
        <v/>
      </c>
      <c r="CQ110" s="73" t="str">
        <f t="shared" ref="CQ110:CQ173" si="18">IF(CP110&lt;&gt;"",IF(CP110&gt;0,RANK(CP110,$CP$107:$CP$206),""),"")</f>
        <v/>
      </c>
      <c r="CR110" s="72">
        <f t="shared" ref="CR110:CR173" si="19">IF(AND(ISERROR(FIND("NeighMkt",$CX$101))=FALSE,LEFT($CW$107,10)="ALL OUTLET",$CA110&lt;&gt;"",DJ110&lt;&gt;""),"",IF(AND($CV110&lt;&gt;$CW110,$CW110=CR$106),$DJ110,""))</f>
        <v>13126196.01390625</v>
      </c>
      <c r="CS110" s="73">
        <f t="shared" ref="CS110:CS173" si="20">IF(CR110&lt;&gt;"",IF(CR110&gt;0,RANK(CR110,$CR$107:$CR$206),""),"")</f>
        <v>3</v>
      </c>
      <c r="CT110" s="72" t="str">
        <f t="shared" ref="CT110:CT173" si="21">IF(AND(ISERROR(FIND("NeighMkt",$CX$101))=FALSE,LEFT($CW$107,10)="ALL OUTLET",$CA110&lt;&gt;"",DJ110&lt;&gt;""),"",IF(AND($CV110&lt;&gt;$CW110,$CW110=CT$106),$DJ110,""))</f>
        <v/>
      </c>
      <c r="CU110" s="73" t="str">
        <f t="shared" ref="CU110:CU173" si="22">IF(CT110&lt;&gt;"",IF(CT110&gt;0,RANK(CT110,$CT$107:$CT$206),""),"")</f>
        <v/>
      </c>
      <c r="CV110" s="65" t="str">
        <f t="shared" si="0"/>
        <v>B J's Wholesale KA</v>
      </c>
      <c r="CW110" s="65" t="str">
        <f t="shared" si="1"/>
        <v>CLUB</v>
      </c>
      <c r="CX110" s="77" t="str">
        <f>'[1]Leakage Tree Data'!A11</f>
        <v>US - B J's Wholesale KA</v>
      </c>
      <c r="CY110" s="77" t="str">
        <f>'[1]Leakage Tree Data'!B11</f>
        <v>US - CLUB</v>
      </c>
      <c r="CZ110" s="87">
        <f>IF(('[1]Leakage Tree Data'!C11)="","",'[1]Leakage Tree Data'!C11)</f>
        <v>118137161.58892822</v>
      </c>
      <c r="DA110" s="87">
        <f>IF(('[1]Leakage Tree Data'!D11)="","",'[1]Leakage Tree Data'!D11)</f>
        <v>10501254.968963623</v>
      </c>
      <c r="DB110" s="87">
        <f>IF(('[1]Leakage Tree Data'!E11)="","",'[1]Leakage Tree Data'!E11)</f>
        <v>8.8890361235391282</v>
      </c>
      <c r="DC110" s="87">
        <f>IF(('[1]Leakage Tree Data'!F11)="","",'[1]Leakage Tree Data'!F11)</f>
        <v>107635906.6199646</v>
      </c>
      <c r="DD110" s="87">
        <f>IF(('[1]Leakage Tree Data'!G11)="","",'[1]Leakage Tree Data'!G11)</f>
        <v>91.110963876460872</v>
      </c>
      <c r="DE110" s="87">
        <f>IF(('[1]Leakage Tree Data'!H11)="","",'[1]Leakage Tree Data'!H11)</f>
        <v>49128567.359741211</v>
      </c>
      <c r="DF110" s="87">
        <f>IF(('[1]Leakage Tree Data'!I11)="","",'[1]Leakage Tree Data'!I11)</f>
        <v>1.8650163928649388</v>
      </c>
      <c r="DG110" s="87">
        <f>IF(('[1]Leakage Tree Data'!J11)="","",'[1]Leakage Tree Data'!J11)</f>
        <v>98.134983607135055</v>
      </c>
      <c r="DH110" s="87">
        <f>IF(('[1]Leakage Tree Data'!K11)="","",'[1]Leakage Tree Data'!K11)</f>
        <v>916255.83483886719</v>
      </c>
      <c r="DI110" s="87">
        <f>IF(('[1]Leakage Tree Data'!L11)="","",'[1]Leakage Tree Data'!L11)</f>
        <v>4421262.9893749999</v>
      </c>
      <c r="DJ110" s="87">
        <f>IF(('[1]Leakage Tree Data'!M11)="","",'[1]Leakage Tree Data'!M11)</f>
        <v>13126196.01390625</v>
      </c>
      <c r="DK110" s="87">
        <f>IF(('[1]Leakage Tree Data'!N11)="","",'[1]Leakage Tree Data'!N11)</f>
        <v>4421262.9893749999</v>
      </c>
      <c r="DL110" s="87">
        <f>IF(('[1]Leakage Tree Data'!O11)="","",'[1]Leakage Tree Data'!O11)</f>
        <v>1.5100565513067414</v>
      </c>
      <c r="DM110" s="87">
        <f>IF(('[1]Leakage Tree Data'!P11)="","",'[1]Leakage Tree Data'!P11)</f>
        <v>1.7823054836103129</v>
      </c>
      <c r="DN110" s="87" t="str">
        <f>IF(('[1]Leakage Tree Data'!Q11)="","",'[1]Leakage Tree Data'!Q11)</f>
        <v/>
      </c>
      <c r="DO110" s="87">
        <f>IF(('[1]Leakage Tree Data'!R11)="","",'[1]Leakage Tree Data'!R11)</f>
        <v>286111.02508544922</v>
      </c>
      <c r="DP110" s="87">
        <f>IF(('[1]Leakage Tree Data'!S11)="","",'[1]Leakage Tree Data'!S11)</f>
        <v>58050.274932861328</v>
      </c>
      <c r="DQ110" s="87">
        <f>IF(('[1]Leakage Tree Data'!T11)="","",'[1]Leakage Tree Data'!T11)</f>
        <v>2.7677108013488549E-2</v>
      </c>
      <c r="DR110" s="87">
        <f>IF(('[1]Leakage Tree Data'!U11)="","",'[1]Leakage Tree Data'!U11)</f>
        <v>228060.75015258789</v>
      </c>
      <c r="DS110" s="87">
        <f>IF(('[1]Leakage Tree Data'!V11)="","",'[1]Leakage Tree Data'!V11)</f>
        <v>-2.7677108013492102E-2</v>
      </c>
      <c r="DT110" s="87">
        <f>IF(('[1]Leakage Tree Data'!W11)="","",'[1]Leakage Tree Data'!W11)</f>
        <v>1242525.3519287109</v>
      </c>
      <c r="DU110" s="87">
        <f>IF(('[1]Leakage Tree Data'!X11)="","",'[1]Leakage Tree Data'!X11)</f>
        <v>-0.29337137919419809</v>
      </c>
      <c r="DV110" s="87">
        <f>IF(('[1]Leakage Tree Data'!Y11)="","",'[1]Leakage Tree Data'!Y11)</f>
        <v>0.29337137919419831</v>
      </c>
      <c r="DW110" s="87">
        <f>IF(('[1]Leakage Tree Data'!Z11)="","",'[1]Leakage Tree Data'!Z11)</f>
        <v>-117310.64038085938</v>
      </c>
      <c r="DX110" s="87">
        <f>IF(('[1]Leakage Tree Data'!AA11)="","",'[1]Leakage Tree Data'!AA11)</f>
        <v>71051.69140625</v>
      </c>
      <c r="DY110" s="87">
        <f>IF(('[1]Leakage Tree Data'!AB11)="","",'[1]Leakage Tree Data'!AB11)</f>
        <v>-2496429.8664062507</v>
      </c>
      <c r="DZ110" s="87">
        <f>IF(('[1]Leakage Tree Data'!AC11)="","",'[1]Leakage Tree Data'!AC11)</f>
        <v>71051.69140625</v>
      </c>
      <c r="EA110" s="87">
        <f>IF(('[1]Leakage Tree Data'!AD11)="","",'[1]Leakage Tree Data'!AD11)</f>
        <v>-8.3166183995999621E-2</v>
      </c>
      <c r="EB110" s="87">
        <f>IF(('[1]Leakage Tree Data'!AE11)="","",'[1]Leakage Tree Data'!AE11)</f>
        <v>-0.39597122908749127</v>
      </c>
      <c r="EC110" s="71" t="str">
        <f t="shared" ref="EC110:EC173" si="23">IF(AND(CV110=CW110,CV110&lt;&gt;"",DJ110&lt;&gt;""),IF(AND(ISERROR(FIND("NeighMkt",$CX$101))=FALSE,LEFT($CW$107,10)="ALL OUTLET"),DJ110-IF(ISERROR(VLOOKUP(CV110,$CA$109:$DK$206,36,FALSE))=TRUE,0,IF(VLOOKUP(CV110,$CA$109:$DK$206,36,FALSE)="",0,VLOOKUP(CV110,$CA$109:$DK$206,36,FALSE))),DJ110),"")</f>
        <v/>
      </c>
      <c r="ED110" s="71" t="str">
        <f t="shared" ref="ED110:ED173" si="24">IF(AND(CV110=CW110,CV110&lt;&gt;"",DI$107&lt;&gt;"",DK110&lt;&gt;""),IF(CW$100="Y",DK110-IF(ISERROR(VLOOKUP(CV110,$CA$109:$DK$206,37,FALSE))=TRUE,0,IF(VLOOKUP(CV110,$CA$109:$DK$206,37,FALSE)="",0,VLOOKUP(CV110,$CA$109:$DK$206,37,FALSE))),DK110-IF(AND(CW$101="Y",CV110=$CW$107),DI$107,0)),"")</f>
        <v/>
      </c>
      <c r="EE110" s="71" t="str">
        <f t="shared" ref="EE110:EE173" si="25">IF(AND(CV110=CW110,CV110&lt;&gt;"",DJ110&lt;&gt;"",DY110&lt;&gt;""),IF(AND(ISERROR(FIND("NeighMkt",$CX$101))=FALSE,LEFT($CW$107,10)="ALL OUTLET"),DY110-IF(ISERROR(VLOOKUP(CV110,$CA$109:$DZ$206,51,FALSE))=TRUE,0,IF(VLOOKUP(CV110,$CA$109:$DZ$206,51,FALSE)="",0,VLOOKUP(CV110,$CA$109:$DZ$206,51,FALSE))),DY110),"")</f>
        <v/>
      </c>
      <c r="EF110" s="71" t="str">
        <f t="shared" ref="EF110:EF173" si="26">IF(AND(CV110=CW110,CV110&lt;&gt;"",DI$107&lt;&gt;"",DK110&lt;&gt;"",DZ110&lt;&gt;""),IF(CW$100="Y",DZ110-IF(ISERROR(VLOOKUP(CV110,$CA$109:$DZ$206,52,FALSE))=TRUE,0,IF(VLOOKUP(CV110,$CA$109:$DZ$206,52,FALSE)="",0,VLOOKUP(CV110,$CA$109:$DZ$206,52,FALSE))),DZ110-IF(AND(CW$101="Y",CV110=$CW$107),DX$107,0)),"")</f>
        <v/>
      </c>
      <c r="EG110" s="88" t="str">
        <f t="shared" ref="EG110:EG173" si="27">IF(AND(CV110=CW110,CV110&lt;&gt;"",DJ110&lt;&gt;"",EE110&lt;&gt;""),EC110/$DJ$108-(EC110-EE110)/($DJ$108-$DY$108),"")</f>
        <v/>
      </c>
      <c r="EH110" s="88" t="str">
        <f t="shared" ref="EH110:EH173" si="28">IF(AND(CV110=CW110,CV110&lt;&gt;"",DI$107&lt;&gt;"",DK110&lt;&gt;"",EF110&lt;&gt;""),ED110/$DI$108-(ED110-EF110)/($DI$108-$DX$108),"")</f>
        <v/>
      </c>
      <c r="EI110" s="79"/>
      <c r="EJ110" s="79"/>
      <c r="EK110" s="80"/>
    </row>
    <row r="111" spans="1:14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65" t="str">
        <f t="shared" si="2"/>
        <v/>
      </c>
      <c r="CB111" s="72" t="str">
        <f t="shared" si="3"/>
        <v/>
      </c>
      <c r="CC111" s="73" t="str">
        <f t="shared" si="4"/>
        <v/>
      </c>
      <c r="CD111" s="72" t="str">
        <f t="shared" si="5"/>
        <v/>
      </c>
      <c r="CE111" s="73" t="str">
        <f t="shared" si="6"/>
        <v/>
      </c>
      <c r="CF111" s="72" t="str">
        <f t="shared" si="7"/>
        <v/>
      </c>
      <c r="CG111" s="73" t="str">
        <f t="shared" si="8"/>
        <v/>
      </c>
      <c r="CH111" s="72" t="str">
        <f t="shared" si="9"/>
        <v/>
      </c>
      <c r="CI111" s="73" t="str">
        <f t="shared" si="10"/>
        <v/>
      </c>
      <c r="CJ111" s="72">
        <f t="shared" si="11"/>
        <v>14523265.923125001</v>
      </c>
      <c r="CK111" s="73">
        <f t="shared" si="12"/>
        <v>1</v>
      </c>
      <c r="CL111" s="72" t="str">
        <f t="shared" si="13"/>
        <v/>
      </c>
      <c r="CM111" s="73" t="str">
        <f t="shared" si="14"/>
        <v/>
      </c>
      <c r="CN111" s="72" t="str">
        <f t="shared" si="15"/>
        <v/>
      </c>
      <c r="CO111" s="73" t="str">
        <f t="shared" si="16"/>
        <v/>
      </c>
      <c r="CP111" s="72" t="str">
        <f t="shared" si="17"/>
        <v/>
      </c>
      <c r="CQ111" s="73" t="str">
        <f t="shared" si="18"/>
        <v/>
      </c>
      <c r="CR111" s="72">
        <f t="shared" si="19"/>
        <v>55072457.496250004</v>
      </c>
      <c r="CS111" s="73">
        <f t="shared" si="20"/>
        <v>1</v>
      </c>
      <c r="CT111" s="72" t="str">
        <f t="shared" si="21"/>
        <v/>
      </c>
      <c r="CU111" s="73" t="str">
        <f t="shared" si="22"/>
        <v/>
      </c>
      <c r="CV111" s="65" t="str">
        <f t="shared" si="0"/>
        <v>Costco KA</v>
      </c>
      <c r="CW111" s="65" t="str">
        <f t="shared" si="1"/>
        <v>CLUB</v>
      </c>
      <c r="CX111" s="77" t="str">
        <f>'[1]Leakage Tree Data'!A12</f>
        <v>US - Costco KA</v>
      </c>
      <c r="CY111" s="77" t="str">
        <f>'[1]Leakage Tree Data'!B12</f>
        <v>US - CLUB</v>
      </c>
      <c r="CZ111" s="87">
        <f>IF(('[1]Leakage Tree Data'!C12)="","",'[1]Leakage Tree Data'!C12)</f>
        <v>118137161.58892822</v>
      </c>
      <c r="DA111" s="87">
        <f>IF(('[1]Leakage Tree Data'!D12)="","",'[1]Leakage Tree Data'!D12)</f>
        <v>26108400.876831055</v>
      </c>
      <c r="DB111" s="87">
        <f>IF(('[1]Leakage Tree Data'!E12)="","",'[1]Leakage Tree Data'!E12)</f>
        <v>22.100074629927395</v>
      </c>
      <c r="DC111" s="87">
        <f>IF(('[1]Leakage Tree Data'!F12)="","",'[1]Leakage Tree Data'!F12)</f>
        <v>92028760.712097168</v>
      </c>
      <c r="DD111" s="87">
        <f>IF(('[1]Leakage Tree Data'!G12)="","",'[1]Leakage Tree Data'!G12)</f>
        <v>77.899925370072609</v>
      </c>
      <c r="DE111" s="87">
        <f>IF(('[1]Leakage Tree Data'!H12)="","",'[1]Leakage Tree Data'!H12)</f>
        <v>49128567.359741211</v>
      </c>
      <c r="DF111" s="87">
        <f>IF(('[1]Leakage Tree Data'!I12)="","",'[1]Leakage Tree Data'!I12)</f>
        <v>7.0122001918011003</v>
      </c>
      <c r="DG111" s="87">
        <f>IF(('[1]Leakage Tree Data'!J12)="","",'[1]Leakage Tree Data'!J12)</f>
        <v>92.987799808198901</v>
      </c>
      <c r="DH111" s="87">
        <f>IF(('[1]Leakage Tree Data'!K12)="","",'[1]Leakage Tree Data'!K12)</f>
        <v>3444993.4946289063</v>
      </c>
      <c r="DI111" s="87">
        <f>IF(('[1]Leakage Tree Data'!L12)="","",'[1]Leakage Tree Data'!L12)</f>
        <v>14523265.923125001</v>
      </c>
      <c r="DJ111" s="87">
        <f>IF(('[1]Leakage Tree Data'!M12)="","",'[1]Leakage Tree Data'!M12)</f>
        <v>55072457.496250004</v>
      </c>
      <c r="DK111" s="87">
        <f>IF(('[1]Leakage Tree Data'!N12)="","",'[1]Leakage Tree Data'!N12)</f>
        <v>14523265.923125001</v>
      </c>
      <c r="DL111" s="87">
        <f>IF(('[1]Leakage Tree Data'!O12)="","",'[1]Leakage Tree Data'!O12)</f>
        <v>4.9603366518319394</v>
      </c>
      <c r="DM111" s="87">
        <f>IF(('[1]Leakage Tree Data'!P12)="","",'[1]Leakage Tree Data'!P12)</f>
        <v>7.4778666178284379</v>
      </c>
      <c r="DN111" s="87" t="str">
        <f>IF(('[1]Leakage Tree Data'!Q12)="","",'[1]Leakage Tree Data'!Q12)</f>
        <v/>
      </c>
      <c r="DO111" s="87">
        <f>IF(('[1]Leakage Tree Data'!R12)="","",'[1]Leakage Tree Data'!R12)</f>
        <v>286111.02508544922</v>
      </c>
      <c r="DP111" s="87">
        <f>IF(('[1]Leakage Tree Data'!S12)="","",'[1]Leakage Tree Data'!S12)</f>
        <v>1117339.4840698242</v>
      </c>
      <c r="DQ111" s="87">
        <f>IF(('[1]Leakage Tree Data'!T12)="","",'[1]Leakage Tree Data'!T12)</f>
        <v>0.89444152509311436</v>
      </c>
      <c r="DR111" s="87">
        <f>IF(('[1]Leakage Tree Data'!U12)="","",'[1]Leakage Tree Data'!U12)</f>
        <v>-831228.458984375</v>
      </c>
      <c r="DS111" s="87">
        <f>IF(('[1]Leakage Tree Data'!V12)="","",'[1]Leakage Tree Data'!V12)</f>
        <v>-0.89444152509311436</v>
      </c>
      <c r="DT111" s="87">
        <f>IF(('[1]Leakage Tree Data'!W12)="","",'[1]Leakage Tree Data'!W12)</f>
        <v>1242525.3519287109</v>
      </c>
      <c r="DU111" s="87">
        <f>IF(('[1]Leakage Tree Data'!X12)="","",'[1]Leakage Tree Data'!X12)</f>
        <v>0.11316073586141595</v>
      </c>
      <c r="DV111" s="87">
        <f>IF(('[1]Leakage Tree Data'!Y12)="","",'[1]Leakage Tree Data'!Y12)</f>
        <v>-0.11316073586141329</v>
      </c>
      <c r="DW111" s="87">
        <f>IF(('[1]Leakage Tree Data'!Z12)="","",'[1]Leakage Tree Data'!Z12)</f>
        <v>141316.56262207031</v>
      </c>
      <c r="DX111" s="87">
        <f>IF(('[1]Leakage Tree Data'!AA12)="","",'[1]Leakage Tree Data'!AA12)</f>
        <v>885695.14625000022</v>
      </c>
      <c r="DY111" s="87">
        <f>IF(('[1]Leakage Tree Data'!AB12)="","",'[1]Leakage Tree Data'!AB12)</f>
        <v>4487941.814062506</v>
      </c>
      <c r="DZ111" s="87">
        <f>IF(('[1]Leakage Tree Data'!AC12)="","",'[1]Leakage Tree Data'!AC12)</f>
        <v>885695.14625000022</v>
      </c>
      <c r="EA111" s="87">
        <f>IF(('[1]Leakage Tree Data'!AD12)="","",'[1]Leakage Tree Data'!AD12)</f>
        <v>-3.4291500175953615E-2</v>
      </c>
      <c r="EB111" s="87">
        <f>IF(('[1]Leakage Tree Data'!AE12)="","",'[1]Leakage Tree Data'!AE12)</f>
        <v>0.42482231031143325</v>
      </c>
      <c r="EC111" s="71" t="str">
        <f t="shared" si="23"/>
        <v/>
      </c>
      <c r="ED111" s="71" t="str">
        <f t="shared" si="24"/>
        <v/>
      </c>
      <c r="EE111" s="71" t="str">
        <f t="shared" si="25"/>
        <v/>
      </c>
      <c r="EF111" s="71" t="str">
        <f t="shared" si="26"/>
        <v/>
      </c>
      <c r="EG111" s="88" t="str">
        <f t="shared" si="27"/>
        <v/>
      </c>
      <c r="EH111" s="88" t="str">
        <f t="shared" si="28"/>
        <v/>
      </c>
      <c r="EI111" s="79"/>
      <c r="EJ111" s="79"/>
      <c r="EK111" s="80"/>
    </row>
    <row r="112" spans="1:14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65" t="str">
        <f t="shared" si="2"/>
        <v/>
      </c>
      <c r="CB112" s="72" t="str">
        <f t="shared" si="3"/>
        <v/>
      </c>
      <c r="CC112" s="73" t="str">
        <f t="shared" si="4"/>
        <v/>
      </c>
      <c r="CD112" s="72" t="str">
        <f t="shared" si="5"/>
        <v/>
      </c>
      <c r="CE112" s="73" t="str">
        <f t="shared" si="6"/>
        <v/>
      </c>
      <c r="CF112" s="72" t="str">
        <f t="shared" si="7"/>
        <v/>
      </c>
      <c r="CG112" s="73" t="str">
        <f t="shared" si="8"/>
        <v/>
      </c>
      <c r="CH112" s="72" t="str">
        <f t="shared" si="9"/>
        <v/>
      </c>
      <c r="CI112" s="73" t="str">
        <f t="shared" si="10"/>
        <v/>
      </c>
      <c r="CJ112" s="72">
        <f t="shared" si="11"/>
        <v>12020308.61890625</v>
      </c>
      <c r="CK112" s="73">
        <f t="shared" si="12"/>
        <v>2</v>
      </c>
      <c r="CL112" s="72" t="str">
        <f t="shared" si="13"/>
        <v/>
      </c>
      <c r="CM112" s="73" t="str">
        <f t="shared" si="14"/>
        <v/>
      </c>
      <c r="CN112" s="72" t="str">
        <f t="shared" si="15"/>
        <v/>
      </c>
      <c r="CO112" s="73" t="str">
        <f t="shared" si="16"/>
        <v/>
      </c>
      <c r="CP112" s="72" t="str">
        <f t="shared" si="17"/>
        <v/>
      </c>
      <c r="CQ112" s="73" t="str">
        <f t="shared" si="18"/>
        <v/>
      </c>
      <c r="CR112" s="72">
        <f t="shared" si="19"/>
        <v>48660283.285312504</v>
      </c>
      <c r="CS112" s="73">
        <f t="shared" si="20"/>
        <v>2</v>
      </c>
      <c r="CT112" s="72" t="str">
        <f t="shared" si="21"/>
        <v/>
      </c>
      <c r="CU112" s="73" t="str">
        <f t="shared" si="22"/>
        <v/>
      </c>
      <c r="CV112" s="65" t="str">
        <f t="shared" si="0"/>
        <v>Sam's Club KA</v>
      </c>
      <c r="CW112" s="65" t="str">
        <f t="shared" si="1"/>
        <v>CLUB</v>
      </c>
      <c r="CX112" s="77" t="str">
        <f>'[1]Leakage Tree Data'!A13</f>
        <v>US - Sam's Club KA</v>
      </c>
      <c r="CY112" s="77" t="str">
        <f>'[1]Leakage Tree Data'!B13</f>
        <v>US - CLUB</v>
      </c>
      <c r="CZ112" s="87">
        <f>IF(('[1]Leakage Tree Data'!C13)="","",'[1]Leakage Tree Data'!C13)</f>
        <v>118137161.58892822</v>
      </c>
      <c r="DA112" s="87">
        <f>IF(('[1]Leakage Tree Data'!D13)="","",'[1]Leakage Tree Data'!D13)</f>
        <v>31610770.379272461</v>
      </c>
      <c r="DB112" s="87">
        <f>IF(('[1]Leakage Tree Data'!E13)="","",'[1]Leakage Tree Data'!E13)</f>
        <v>26.75768568849297</v>
      </c>
      <c r="DC112" s="87">
        <f>IF(('[1]Leakage Tree Data'!F13)="","",'[1]Leakage Tree Data'!F13)</f>
        <v>86526391.209655762</v>
      </c>
      <c r="DD112" s="87">
        <f>IF(('[1]Leakage Tree Data'!G13)="","",'[1]Leakage Tree Data'!G13)</f>
        <v>73.24231431150703</v>
      </c>
      <c r="DE112" s="87">
        <f>IF(('[1]Leakage Tree Data'!H13)="","",'[1]Leakage Tree Data'!H13)</f>
        <v>49128567.359741211</v>
      </c>
      <c r="DF112" s="87">
        <f>IF(('[1]Leakage Tree Data'!I13)="","",'[1]Leakage Tree Data'!I13)</f>
        <v>6.5027784527734402</v>
      </c>
      <c r="DG112" s="87">
        <f>IF(('[1]Leakage Tree Data'!J13)="","",'[1]Leakage Tree Data'!J13)</f>
        <v>93.497221547226559</v>
      </c>
      <c r="DH112" s="87">
        <f>IF(('[1]Leakage Tree Data'!K13)="","",'[1]Leakage Tree Data'!K13)</f>
        <v>3194721.8924255371</v>
      </c>
      <c r="DI112" s="87">
        <f>IF(('[1]Leakage Tree Data'!L13)="","",'[1]Leakage Tree Data'!L13)</f>
        <v>12020308.61890625</v>
      </c>
      <c r="DJ112" s="87">
        <f>IF(('[1]Leakage Tree Data'!M13)="","",'[1]Leakage Tree Data'!M13)</f>
        <v>48660283.285312504</v>
      </c>
      <c r="DK112" s="87">
        <f>IF(('[1]Leakage Tree Data'!N13)="","",'[1]Leakage Tree Data'!N13)</f>
        <v>12020308.61890625</v>
      </c>
      <c r="DL112" s="87">
        <f>IF(('[1]Leakage Tree Data'!O13)="","",'[1]Leakage Tree Data'!O13)</f>
        <v>4.1054662032837337</v>
      </c>
      <c r="DM112" s="87">
        <f>IF(('[1]Leakage Tree Data'!P13)="","",'[1]Leakage Tree Data'!P13)</f>
        <v>6.607206660753981</v>
      </c>
      <c r="DN112" s="87" t="str">
        <f>IF(('[1]Leakage Tree Data'!Q13)="","",'[1]Leakage Tree Data'!Q13)</f>
        <v/>
      </c>
      <c r="DO112" s="87">
        <f>IF(('[1]Leakage Tree Data'!R13)="","",'[1]Leakage Tree Data'!R13)</f>
        <v>286111.02508544922</v>
      </c>
      <c r="DP112" s="87">
        <f>IF(('[1]Leakage Tree Data'!S13)="","",'[1]Leakage Tree Data'!S13)</f>
        <v>3544.8729858398437</v>
      </c>
      <c r="DQ112" s="87">
        <f>IF(('[1]Leakage Tree Data'!T13)="","",'[1]Leakage Tree Data'!T13)</f>
        <v>-6.1952621955708054E-2</v>
      </c>
      <c r="DR112" s="87">
        <f>IF(('[1]Leakage Tree Data'!U13)="","",'[1]Leakage Tree Data'!U13)</f>
        <v>282566.15209960937</v>
      </c>
      <c r="DS112" s="87">
        <f>IF(('[1]Leakage Tree Data'!V13)="","",'[1]Leakage Tree Data'!V13)</f>
        <v>6.1952621955711606E-2</v>
      </c>
      <c r="DT112" s="87">
        <f>IF(('[1]Leakage Tree Data'!W13)="","",'[1]Leakage Tree Data'!W13)</f>
        <v>1242525.3519287109</v>
      </c>
      <c r="DU112" s="87">
        <f>IF(('[1]Leakage Tree Data'!X13)="","",'[1]Leakage Tree Data'!X13)</f>
        <v>-0.57048142185277229</v>
      </c>
      <c r="DV112" s="87">
        <f>IF(('[1]Leakage Tree Data'!Y13)="","",'[1]Leakage Tree Data'!Y13)</f>
        <v>0.57048142185277584</v>
      </c>
      <c r="DW112" s="87">
        <f>IF(('[1]Leakage Tree Data'!Z13)="","",'[1]Leakage Tree Data'!Z13)</f>
        <v>-192382.3024597168</v>
      </c>
      <c r="DX112" s="87">
        <f>IF(('[1]Leakage Tree Data'!AA13)="","",'[1]Leakage Tree Data'!AA13)</f>
        <v>-803352.71054687537</v>
      </c>
      <c r="DY112" s="87">
        <f>IF(('[1]Leakage Tree Data'!AB13)="","",'[1]Leakage Tree Data'!AB13)</f>
        <v>441513.15656250715</v>
      </c>
      <c r="DZ112" s="87">
        <f>IF(('[1]Leakage Tree Data'!AC13)="","",'[1]Leakage Tree Data'!AC13)</f>
        <v>-803352.71054687537</v>
      </c>
      <c r="EA112" s="87">
        <f>IF(('[1]Leakage Tree Data'!AD13)="","",'[1]Leakage Tree Data'!AD13)</f>
        <v>-0.59107550020711574</v>
      </c>
      <c r="EB112" s="87">
        <f>IF(('[1]Leakage Tree Data'!AE13)="","",'[1]Leakage Tree Data'!AE13)</f>
        <v>-0.11597962630595227</v>
      </c>
      <c r="EC112" s="71" t="str">
        <f t="shared" si="23"/>
        <v/>
      </c>
      <c r="ED112" s="71" t="str">
        <f t="shared" si="24"/>
        <v/>
      </c>
      <c r="EE112" s="71" t="str">
        <f t="shared" si="25"/>
        <v/>
      </c>
      <c r="EF112" s="71" t="str">
        <f t="shared" si="26"/>
        <v/>
      </c>
      <c r="EG112" s="88" t="str">
        <f t="shared" si="27"/>
        <v/>
      </c>
      <c r="EH112" s="88" t="str">
        <f t="shared" si="28"/>
        <v/>
      </c>
      <c r="EI112" s="79"/>
      <c r="EJ112" s="79"/>
      <c r="EK112" s="80"/>
    </row>
    <row r="113" spans="1:14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65" t="str">
        <f t="shared" si="2"/>
        <v/>
      </c>
      <c r="CB113" s="72" t="str">
        <f t="shared" si="3"/>
        <v/>
      </c>
      <c r="CC113" s="73" t="str">
        <f t="shared" si="4"/>
        <v/>
      </c>
      <c r="CD113" s="72" t="str">
        <f t="shared" si="5"/>
        <v/>
      </c>
      <c r="CE113" s="73" t="str">
        <f t="shared" si="6"/>
        <v/>
      </c>
      <c r="CF113" s="72" t="str">
        <f t="shared" si="7"/>
        <v/>
      </c>
      <c r="CG113" s="73" t="str">
        <f t="shared" si="8"/>
        <v/>
      </c>
      <c r="CH113" s="72" t="str">
        <f t="shared" si="9"/>
        <v/>
      </c>
      <c r="CI113" s="73" t="str">
        <f t="shared" si="10"/>
        <v/>
      </c>
      <c r="CJ113" s="72" t="str">
        <f t="shared" si="11"/>
        <v/>
      </c>
      <c r="CK113" s="73" t="str">
        <f t="shared" si="12"/>
        <v/>
      </c>
      <c r="CL113" s="72">
        <f t="shared" si="13"/>
        <v>1788438.5442968749</v>
      </c>
      <c r="CM113" s="73">
        <f t="shared" si="14"/>
        <v>7</v>
      </c>
      <c r="CN113" s="72" t="str">
        <f t="shared" si="15"/>
        <v/>
      </c>
      <c r="CO113" s="73" t="str">
        <f t="shared" si="16"/>
        <v/>
      </c>
      <c r="CP113" s="72" t="str">
        <f t="shared" si="17"/>
        <v/>
      </c>
      <c r="CQ113" s="73" t="str">
        <f t="shared" si="18"/>
        <v/>
      </c>
      <c r="CR113" s="72" t="str">
        <f t="shared" si="19"/>
        <v/>
      </c>
      <c r="CS113" s="73" t="str">
        <f t="shared" si="20"/>
        <v/>
      </c>
      <c r="CT113" s="72" t="str">
        <f t="shared" si="21"/>
        <v/>
      </c>
      <c r="CU113" s="73" t="str">
        <f t="shared" si="22"/>
        <v/>
      </c>
      <c r="CV113" s="65" t="str">
        <f t="shared" si="0"/>
        <v>CONV-GAS</v>
      </c>
      <c r="CW113" s="65" t="str">
        <f t="shared" si="1"/>
        <v>CONV-GAS</v>
      </c>
      <c r="CX113" s="77" t="str">
        <f>'[1]Leakage Tree Data'!A14</f>
        <v>US - CONV-GAS</v>
      </c>
      <c r="CY113" s="77" t="str">
        <f>'[1]Leakage Tree Data'!B14</f>
        <v>US - CONV-GAS</v>
      </c>
      <c r="CZ113" s="87">
        <f>IF(('[1]Leakage Tree Data'!C14)="","",'[1]Leakage Tree Data'!C14)</f>
        <v>118137161.58892822</v>
      </c>
      <c r="DA113" s="87">
        <f>IF(('[1]Leakage Tree Data'!D14)="","",'[1]Leakage Tree Data'!D14)</f>
        <v>40900637.913757324</v>
      </c>
      <c r="DB113" s="87">
        <f>IF(('[1]Leakage Tree Data'!E14)="","",'[1]Leakage Tree Data'!E14)</f>
        <v>34.621314211082691</v>
      </c>
      <c r="DC113" s="87">
        <f>IF(('[1]Leakage Tree Data'!F14)="","",'[1]Leakage Tree Data'!F14)</f>
        <v>77236523.675170898</v>
      </c>
      <c r="DD113" s="87">
        <f>IF(('[1]Leakage Tree Data'!G14)="","",'[1]Leakage Tree Data'!G14)</f>
        <v>65.378685788917309</v>
      </c>
      <c r="DE113" s="87">
        <f>IF(('[1]Leakage Tree Data'!H14)="","",'[1]Leakage Tree Data'!H14)</f>
        <v>49128567.359741211</v>
      </c>
      <c r="DF113" s="87">
        <f>IF(('[1]Leakage Tree Data'!I14)="","",'[1]Leakage Tree Data'!I14)</f>
        <v>0.70509893105444532</v>
      </c>
      <c r="DG113" s="87">
        <f>IF(('[1]Leakage Tree Data'!J14)="","",'[1]Leakage Tree Data'!J14)</f>
        <v>99.294901068945549</v>
      </c>
      <c r="DH113" s="87">
        <f>IF(('[1]Leakage Tree Data'!K14)="","",'[1]Leakage Tree Data'!K14)</f>
        <v>346405.00329589844</v>
      </c>
      <c r="DI113" s="87" t="str">
        <f>IF(('[1]Leakage Tree Data'!L14)="","",'[1]Leakage Tree Data'!L14)</f>
        <v/>
      </c>
      <c r="DJ113" s="87">
        <f>IF(('[1]Leakage Tree Data'!M14)="","",'[1]Leakage Tree Data'!M14)</f>
        <v>1788438.5442968749</v>
      </c>
      <c r="DK113" s="87" t="str">
        <f>IF(('[1]Leakage Tree Data'!N14)="","",'[1]Leakage Tree Data'!N14)</f>
        <v/>
      </c>
      <c r="DL113" s="87" t="str">
        <f>IF(('[1]Leakage Tree Data'!O14)="","",'[1]Leakage Tree Data'!O14)</f>
        <v/>
      </c>
      <c r="DM113" s="87">
        <f>IF(('[1]Leakage Tree Data'!P14)="","",'[1]Leakage Tree Data'!P14)</f>
        <v>0.24283835326117292</v>
      </c>
      <c r="DN113" s="87" t="str">
        <f>IF(('[1]Leakage Tree Data'!Q14)="","",'[1]Leakage Tree Data'!Q14)</f>
        <v/>
      </c>
      <c r="DO113" s="87">
        <f>IF(('[1]Leakage Tree Data'!R14)="","",'[1]Leakage Tree Data'!R14)</f>
        <v>286111.02508544922</v>
      </c>
      <c r="DP113" s="87">
        <f>IF(('[1]Leakage Tree Data'!S14)="","",'[1]Leakage Tree Data'!S14)</f>
        <v>-105095.2744140625</v>
      </c>
      <c r="DQ113" s="87">
        <f>IF(('[1]Leakage Tree Data'!T14)="","",'[1]Leakage Tree Data'!T14)</f>
        <v>-0.1732277060108558</v>
      </c>
      <c r="DR113" s="87">
        <f>IF(('[1]Leakage Tree Data'!U14)="","",'[1]Leakage Tree Data'!U14)</f>
        <v>391206.29949951172</v>
      </c>
      <c r="DS113" s="87">
        <f>IF(('[1]Leakage Tree Data'!V14)="","",'[1]Leakage Tree Data'!V14)</f>
        <v>0.17322770601084869</v>
      </c>
      <c r="DT113" s="87">
        <f>IF(('[1]Leakage Tree Data'!W14)="","",'[1]Leakage Tree Data'!W14)</f>
        <v>1242525.3519287109</v>
      </c>
      <c r="DU113" s="87">
        <f>IF(('[1]Leakage Tree Data'!X14)="","",'[1]Leakage Tree Data'!X14)</f>
        <v>0.13862225887950874</v>
      </c>
      <c r="DV113" s="87">
        <f>IF(('[1]Leakage Tree Data'!Y14)="","",'[1]Leakage Tree Data'!Y14)</f>
        <v>-0.13862225887950785</v>
      </c>
      <c r="DW113" s="87">
        <f>IF(('[1]Leakage Tree Data'!Z14)="","",'[1]Leakage Tree Data'!Z14)</f>
        <v>75141.74609375</v>
      </c>
      <c r="DX113" s="87" t="str">
        <f>IF(('[1]Leakage Tree Data'!AA14)="","",'[1]Leakage Tree Data'!AA14)</f>
        <v/>
      </c>
      <c r="DY113" s="87">
        <f>IF(('[1]Leakage Tree Data'!AB14)="","",'[1]Leakage Tree Data'!AB14)</f>
        <v>910637.27921874984</v>
      </c>
      <c r="DZ113" s="87" t="str">
        <f>IF(('[1]Leakage Tree Data'!AC14)="","",'[1]Leakage Tree Data'!AC14)</f>
        <v/>
      </c>
      <c r="EA113" s="87" t="str">
        <f>IF(('[1]Leakage Tree Data'!AD14)="","",'[1]Leakage Tree Data'!AD14)</f>
        <v/>
      </c>
      <c r="EB113" s="87">
        <f>IF(('[1]Leakage Tree Data'!AE14)="","",'[1]Leakage Tree Data'!AE14)</f>
        <v>0.12044573701693725</v>
      </c>
      <c r="EC113" s="71">
        <f t="shared" si="23"/>
        <v>1788438.5442968749</v>
      </c>
      <c r="ED113" s="71" t="str">
        <f t="shared" si="24"/>
        <v/>
      </c>
      <c r="EE113" s="71">
        <f t="shared" si="25"/>
        <v>910637.27921874984</v>
      </c>
      <c r="EF113" s="71" t="str">
        <f t="shared" si="26"/>
        <v/>
      </c>
      <c r="EG113" s="88">
        <f t="shared" si="27"/>
        <v>1.2044573701693725E-3</v>
      </c>
      <c r="EH113" s="88" t="str">
        <f t="shared" si="28"/>
        <v/>
      </c>
      <c r="EI113" s="79"/>
      <c r="EJ113" s="79"/>
      <c r="EK113" s="80"/>
    </row>
    <row r="114" spans="1:14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65" t="str">
        <f t="shared" si="2"/>
        <v/>
      </c>
      <c r="CB114" s="72">
        <f t="shared" si="3"/>
        <v>8012930.2101953123</v>
      </c>
      <c r="CC114" s="73">
        <f t="shared" si="4"/>
        <v>6</v>
      </c>
      <c r="CD114" s="72" t="str">
        <f t="shared" si="5"/>
        <v/>
      </c>
      <c r="CE114" s="73" t="str">
        <f t="shared" si="6"/>
        <v/>
      </c>
      <c r="CF114" s="72" t="str">
        <f t="shared" si="7"/>
        <v/>
      </c>
      <c r="CG114" s="73" t="str">
        <f t="shared" si="8"/>
        <v/>
      </c>
      <c r="CH114" s="72" t="str">
        <f t="shared" si="9"/>
        <v/>
      </c>
      <c r="CI114" s="73" t="str">
        <f t="shared" si="10"/>
        <v/>
      </c>
      <c r="CJ114" s="72" t="str">
        <f t="shared" si="11"/>
        <v/>
      </c>
      <c r="CK114" s="73" t="str">
        <f t="shared" si="12"/>
        <v/>
      </c>
      <c r="CL114" s="72">
        <f t="shared" si="13"/>
        <v>18933333.888867188</v>
      </c>
      <c r="CM114" s="73">
        <f t="shared" si="14"/>
        <v>6</v>
      </c>
      <c r="CN114" s="72" t="str">
        <f t="shared" si="15"/>
        <v/>
      </c>
      <c r="CO114" s="73" t="str">
        <f t="shared" si="16"/>
        <v/>
      </c>
      <c r="CP114" s="72" t="str">
        <f t="shared" si="17"/>
        <v/>
      </c>
      <c r="CQ114" s="73" t="str">
        <f t="shared" si="18"/>
        <v/>
      </c>
      <c r="CR114" s="72" t="str">
        <f t="shared" si="19"/>
        <v/>
      </c>
      <c r="CS114" s="73" t="str">
        <f t="shared" si="20"/>
        <v/>
      </c>
      <c r="CT114" s="72" t="str">
        <f t="shared" si="21"/>
        <v/>
      </c>
      <c r="CU114" s="73" t="str">
        <f t="shared" si="22"/>
        <v/>
      </c>
      <c r="CV114" s="65" t="str">
        <f t="shared" si="0"/>
        <v>DOLLAR</v>
      </c>
      <c r="CW114" s="65" t="str">
        <f t="shared" si="1"/>
        <v>DOLLAR</v>
      </c>
      <c r="CX114" s="77" t="str">
        <f>'[1]Leakage Tree Data'!A15</f>
        <v>US - DOLLAR</v>
      </c>
      <c r="CY114" s="77" t="str">
        <f>'[1]Leakage Tree Data'!B15</f>
        <v>US - DOLLAR</v>
      </c>
      <c r="CZ114" s="87">
        <f>IF(('[1]Leakage Tree Data'!C15)="","",'[1]Leakage Tree Data'!C15)</f>
        <v>118137161.58892822</v>
      </c>
      <c r="DA114" s="87">
        <f>IF(('[1]Leakage Tree Data'!D15)="","",'[1]Leakage Tree Data'!D15)</f>
        <v>75590209.653686523</v>
      </c>
      <c r="DB114" s="87">
        <f>IF(('[1]Leakage Tree Data'!E15)="","",'[1]Leakage Tree Data'!E15)</f>
        <v>63.985124271659167</v>
      </c>
      <c r="DC114" s="87">
        <f>IF(('[1]Leakage Tree Data'!F15)="","",'[1]Leakage Tree Data'!F15)</f>
        <v>42546951.935241699</v>
      </c>
      <c r="DD114" s="87">
        <f>IF(('[1]Leakage Tree Data'!G15)="","",'[1]Leakage Tree Data'!G15)</f>
        <v>36.014875728340833</v>
      </c>
      <c r="DE114" s="87">
        <f>IF(('[1]Leakage Tree Data'!H15)="","",'[1]Leakage Tree Data'!H15)</f>
        <v>49128567.359741211</v>
      </c>
      <c r="DF114" s="87">
        <f>IF(('[1]Leakage Tree Data'!I15)="","",'[1]Leakage Tree Data'!I15)</f>
        <v>8.4418144181152286</v>
      </c>
      <c r="DG114" s="87">
        <f>IF(('[1]Leakage Tree Data'!J15)="","",'[1]Leakage Tree Data'!J15)</f>
        <v>91.558185581884771</v>
      </c>
      <c r="DH114" s="87">
        <f>IF(('[1]Leakage Tree Data'!K15)="","",'[1]Leakage Tree Data'!K15)</f>
        <v>4147342.4827880859</v>
      </c>
      <c r="DI114" s="87">
        <f>IF(('[1]Leakage Tree Data'!L15)="","",'[1]Leakage Tree Data'!L15)</f>
        <v>8012930.2101953123</v>
      </c>
      <c r="DJ114" s="87">
        <f>IF(('[1]Leakage Tree Data'!M15)="","",'[1]Leakage Tree Data'!M15)</f>
        <v>18933333.888867188</v>
      </c>
      <c r="DK114" s="87">
        <f>IF(('[1]Leakage Tree Data'!N15)="","",'[1]Leakage Tree Data'!N15)</f>
        <v>8012930.2101953123</v>
      </c>
      <c r="DL114" s="87">
        <f>IF(('[1]Leakage Tree Data'!O15)="","",'[1]Leakage Tree Data'!O15)</f>
        <v>2.7367695131792233</v>
      </c>
      <c r="DM114" s="87">
        <f>IF(('[1]Leakage Tree Data'!P15)="","",'[1]Leakage Tree Data'!P15)</f>
        <v>2.5708121970297109</v>
      </c>
      <c r="DN114" s="87" t="str">
        <f>IF(('[1]Leakage Tree Data'!Q15)="","",'[1]Leakage Tree Data'!Q15)</f>
        <v/>
      </c>
      <c r="DO114" s="87">
        <f>IF(('[1]Leakage Tree Data'!R15)="","",'[1]Leakage Tree Data'!R15)</f>
        <v>286111.02508544922</v>
      </c>
      <c r="DP114" s="87">
        <f>IF(('[1]Leakage Tree Data'!S15)="","",'[1]Leakage Tree Data'!S15)</f>
        <v>1055267.5987548828</v>
      </c>
      <c r="DQ114" s="87">
        <f>IF(('[1]Leakage Tree Data'!T15)="","",'[1]Leakage Tree Data'!T15)</f>
        <v>0.74008598109742962</v>
      </c>
      <c r="DR114" s="87">
        <f>IF(('[1]Leakage Tree Data'!U15)="","",'[1]Leakage Tree Data'!U15)</f>
        <v>-769156.57366943359</v>
      </c>
      <c r="DS114" s="87">
        <f>IF(('[1]Leakage Tree Data'!V15)="","",'[1]Leakage Tree Data'!V15)</f>
        <v>-0.74008598109742962</v>
      </c>
      <c r="DT114" s="87">
        <f>IF(('[1]Leakage Tree Data'!W15)="","",'[1]Leakage Tree Data'!W15)</f>
        <v>1242525.3519287109</v>
      </c>
      <c r="DU114" s="87">
        <f>IF(('[1]Leakage Tree Data'!X15)="","",'[1]Leakage Tree Data'!X15)</f>
        <v>-0.10070339653962357</v>
      </c>
      <c r="DV114" s="87">
        <f>IF(('[1]Leakage Tree Data'!Y15)="","",'[1]Leakage Tree Data'!Y15)</f>
        <v>0.1007033965396289</v>
      </c>
      <c r="DW114" s="87">
        <f>IF(('[1]Leakage Tree Data'!Z15)="","",'[1]Leakage Tree Data'!Z15)</f>
        <v>56668.813537597656</v>
      </c>
      <c r="DX114" s="87">
        <f>IF(('[1]Leakage Tree Data'!AA15)="","",'[1]Leakage Tree Data'!AA15)</f>
        <v>1056344.5816503903</v>
      </c>
      <c r="DY114" s="87">
        <f>IF(('[1]Leakage Tree Data'!AB15)="","",'[1]Leakage Tree Data'!AB15)</f>
        <v>1321165.0151013173</v>
      </c>
      <c r="DZ114" s="87">
        <f>IF(('[1]Leakage Tree Data'!AC15)="","",'[1]Leakage Tree Data'!AC15)</f>
        <v>1056344.5816503903</v>
      </c>
      <c r="EA114" s="87">
        <f>IF(('[1]Leakage Tree Data'!AD15)="","",'[1]Leakage Tree Data'!AD15)</f>
        <v>0.18898743448956035</v>
      </c>
      <c r="EB114" s="87">
        <f>IF(('[1]Leakage Tree Data'!AE15)="","",'[1]Leakage Tree Data'!AE15)</f>
        <v>0.11513172360996871</v>
      </c>
      <c r="EC114" s="71">
        <f t="shared" si="23"/>
        <v>18933333.888867188</v>
      </c>
      <c r="ED114" s="71">
        <f t="shared" si="24"/>
        <v>8012930.2101953123</v>
      </c>
      <c r="EE114" s="71">
        <f t="shared" si="25"/>
        <v>1321165.0151013173</v>
      </c>
      <c r="EF114" s="71">
        <f t="shared" si="26"/>
        <v>1056344.5816503903</v>
      </c>
      <c r="EG114" s="88">
        <f t="shared" si="27"/>
        <v>1.1513172360996908E-3</v>
      </c>
      <c r="EH114" s="88">
        <f t="shared" si="28"/>
        <v>7.636080931494333E-4</v>
      </c>
      <c r="EI114" s="79"/>
      <c r="EJ114" s="79"/>
      <c r="EK114" s="80"/>
    </row>
    <row r="115" spans="1:14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65" t="str">
        <f t="shared" si="2"/>
        <v/>
      </c>
      <c r="CB115" s="72" t="str">
        <f t="shared" si="3"/>
        <v/>
      </c>
      <c r="CC115" s="73" t="str">
        <f t="shared" si="4"/>
        <v/>
      </c>
      <c r="CD115" s="72" t="str">
        <f t="shared" si="5"/>
        <v/>
      </c>
      <c r="CE115" s="73" t="str">
        <f t="shared" si="6"/>
        <v/>
      </c>
      <c r="CF115" s="72" t="str">
        <f t="shared" si="7"/>
        <v/>
      </c>
      <c r="CG115" s="73" t="str">
        <f t="shared" si="8"/>
        <v/>
      </c>
      <c r="CH115" s="72" t="str">
        <f t="shared" si="9"/>
        <v/>
      </c>
      <c r="CI115" s="73" t="str">
        <f t="shared" si="10"/>
        <v/>
      </c>
      <c r="CJ115" s="72" t="str">
        <f t="shared" si="11"/>
        <v/>
      </c>
      <c r="CK115" s="73" t="str">
        <f t="shared" si="12"/>
        <v/>
      </c>
      <c r="CL115" s="72" t="str">
        <f t="shared" si="13"/>
        <v/>
      </c>
      <c r="CM115" s="73" t="str">
        <f t="shared" si="14"/>
        <v/>
      </c>
      <c r="CN115" s="72" t="str">
        <f t="shared" si="15"/>
        <v/>
      </c>
      <c r="CO115" s="73" t="str">
        <f t="shared" si="16"/>
        <v/>
      </c>
      <c r="CP115" s="72" t="str">
        <f t="shared" si="17"/>
        <v/>
      </c>
      <c r="CQ115" s="73" t="str">
        <f t="shared" si="18"/>
        <v/>
      </c>
      <c r="CR115" s="72" t="str">
        <f t="shared" si="19"/>
        <v/>
      </c>
      <c r="CS115" s="73" t="str">
        <f t="shared" si="20"/>
        <v/>
      </c>
      <c r="CT115" s="72" t="str">
        <f t="shared" si="21"/>
        <v/>
      </c>
      <c r="CU115" s="73" t="str">
        <f t="shared" si="22"/>
        <v/>
      </c>
      <c r="CV115" s="65" t="str">
        <f t="shared" si="0"/>
        <v>Dollar General KA</v>
      </c>
      <c r="CW115" s="65" t="str">
        <f t="shared" si="1"/>
        <v>DOLLAR</v>
      </c>
      <c r="CX115" s="77" t="str">
        <f>'[1]Leakage Tree Data'!A16</f>
        <v>US - Dollar General KA</v>
      </c>
      <c r="CY115" s="77" t="str">
        <f>'[1]Leakage Tree Data'!B16</f>
        <v>US - DOLLAR</v>
      </c>
      <c r="CZ115" s="87">
        <v>2</v>
      </c>
      <c r="DA115" s="87">
        <f>IF(('[1]Leakage Tree Data'!D16)="","",'[1]Leakage Tree Data'!D16)</f>
        <v>30982649.863098145</v>
      </c>
      <c r="DB115" s="87">
        <f>IF(('[1]Leakage Tree Data'!E16)="","",'[1]Leakage Tree Data'!E16)</f>
        <v>26.225998192597366</v>
      </c>
      <c r="DC115" s="87">
        <f>IF(('[1]Leakage Tree Data'!F16)="","",'[1]Leakage Tree Data'!F16)</f>
        <v>87154511.725830078</v>
      </c>
      <c r="DD115" s="87">
        <f>IF(('[1]Leakage Tree Data'!G16)="","",'[1]Leakage Tree Data'!G16)</f>
        <v>73.774001807402641</v>
      </c>
      <c r="DE115" s="87">
        <f>IF(('[1]Leakage Tree Data'!H16)="","",'[1]Leakage Tree Data'!H16)</f>
        <v>49128567.359741211</v>
      </c>
      <c r="DF115" s="87">
        <f>IF(('[1]Leakage Tree Data'!I16)="","",'[1]Leakage Tree Data'!I16)</f>
        <v>4.366075692984495</v>
      </c>
      <c r="DG115" s="87">
        <f>IF(('[1]Leakage Tree Data'!J16)="","",'[1]Leakage Tree Data'!J16)</f>
        <v>95.633924307015505</v>
      </c>
      <c r="DH115" s="87">
        <f>IF(('[1]Leakage Tree Data'!K16)="","",'[1]Leakage Tree Data'!K16)</f>
        <v>2144990.4378051758</v>
      </c>
      <c r="DI115" s="87">
        <f>IF(('[1]Leakage Tree Data'!L16)="","",'[1]Leakage Tree Data'!L16)</f>
        <v>4218727.2324999999</v>
      </c>
      <c r="DJ115" s="87">
        <f>IF(('[1]Leakage Tree Data'!M16)="","",'[1]Leakage Tree Data'!M16)</f>
        <v>11163030.700898437</v>
      </c>
      <c r="DK115" s="87">
        <f>IF(('[1]Leakage Tree Data'!N16)="","",'[1]Leakage Tree Data'!N16)</f>
        <v>4218727.2324999999</v>
      </c>
      <c r="DL115" s="87">
        <f>IF(('[1]Leakage Tree Data'!O16)="","",'[1]Leakage Tree Data'!O16)</f>
        <v>1.4408816464711895</v>
      </c>
      <c r="DM115" s="87">
        <f>IF(('[1]Leakage Tree Data'!P16)="","",'[1]Leakage Tree Data'!P16)</f>
        <v>1.5157423225162314</v>
      </c>
      <c r="DN115" s="87" t="str">
        <f>IF(('[1]Leakage Tree Data'!Q16)="","",'[1]Leakage Tree Data'!Q16)</f>
        <v/>
      </c>
      <c r="DO115" s="87">
        <f>IF(('[1]Leakage Tree Data'!R16)="","",'[1]Leakage Tree Data'!R16)</f>
        <v>286111.02508544922</v>
      </c>
      <c r="DP115" s="87">
        <f>IF(('[1]Leakage Tree Data'!S16)="","",'[1]Leakage Tree Data'!S16)</f>
        <v>296211.69763183594</v>
      </c>
      <c r="DQ115" s="87">
        <f>IF(('[1]Leakage Tree Data'!T16)="","",'[1]Leakage Tree Data'!T16)</f>
        <v>0.18767437736525494</v>
      </c>
      <c r="DR115" s="87">
        <f>IF(('[1]Leakage Tree Data'!U16)="","",'[1]Leakage Tree Data'!U16)</f>
        <v>-10100.672546386719</v>
      </c>
      <c r="DS115" s="87">
        <f>IF(('[1]Leakage Tree Data'!V16)="","",'[1]Leakage Tree Data'!V16)</f>
        <v>-0.18767437736525494</v>
      </c>
      <c r="DT115" s="87">
        <f>IF(('[1]Leakage Tree Data'!W16)="","",'[1]Leakage Tree Data'!W16)</f>
        <v>1242525.3519287109</v>
      </c>
      <c r="DU115" s="87">
        <f>IF(('[1]Leakage Tree Data'!X16)="","",'[1]Leakage Tree Data'!X16)</f>
        <v>7.1744228795014742E-2</v>
      </c>
      <c r="DV115" s="87">
        <f>IF(('[1]Leakage Tree Data'!Y16)="","",'[1]Leakage Tree Data'!Y16)</f>
        <v>-7.1744228795012077E-2</v>
      </c>
      <c r="DW115" s="87">
        <f>IF(('[1]Leakage Tree Data'!Z16)="","",'[1]Leakage Tree Data'!Z16)</f>
        <v>88605.068908691406</v>
      </c>
      <c r="DX115" s="87">
        <f>IF(('[1]Leakage Tree Data'!AA16)="","",'[1]Leakage Tree Data'!AA16)</f>
        <v>943788.8351269532</v>
      </c>
      <c r="DY115" s="87">
        <f>IF(('[1]Leakage Tree Data'!AB16)="","",'[1]Leakage Tree Data'!AB16)</f>
        <v>1474435.6280566398</v>
      </c>
      <c r="DZ115" s="87">
        <f>IF(('[1]Leakage Tree Data'!AC16)="","",'[1]Leakage Tree Data'!AC16)</f>
        <v>943788.8351269532</v>
      </c>
      <c r="EA115" s="87">
        <f>IF(('[1]Leakage Tree Data'!AD16)="","",'[1]Leakage Tree Data'!AD16)</f>
        <v>0.24146719185677323</v>
      </c>
      <c r="EB115" s="87">
        <f>IF(('[1]Leakage Tree Data'!AE16)="","",'[1]Leakage Tree Data'!AE16)</f>
        <v>0.1648528377641445</v>
      </c>
      <c r="EC115" s="71" t="str">
        <f t="shared" si="23"/>
        <v/>
      </c>
      <c r="ED115" s="71" t="str">
        <f t="shared" si="24"/>
        <v/>
      </c>
      <c r="EE115" s="71" t="str">
        <f t="shared" si="25"/>
        <v/>
      </c>
      <c r="EF115" s="71" t="str">
        <f t="shared" si="26"/>
        <v/>
      </c>
      <c r="EG115" s="88" t="str">
        <f t="shared" si="27"/>
        <v/>
      </c>
      <c r="EH115" s="88" t="str">
        <f t="shared" si="28"/>
        <v/>
      </c>
      <c r="EI115" s="79"/>
      <c r="EJ115" s="79"/>
      <c r="EK115" s="80"/>
    </row>
    <row r="116" spans="1:14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65" t="str">
        <f t="shared" si="2"/>
        <v/>
      </c>
      <c r="CB116" s="72" t="str">
        <f t="shared" si="3"/>
        <v/>
      </c>
      <c r="CC116" s="73" t="str">
        <f t="shared" si="4"/>
        <v/>
      </c>
      <c r="CD116" s="72" t="str">
        <f t="shared" si="5"/>
        <v/>
      </c>
      <c r="CE116" s="73" t="str">
        <f t="shared" si="6"/>
        <v/>
      </c>
      <c r="CF116" s="72" t="str">
        <f t="shared" si="7"/>
        <v/>
      </c>
      <c r="CG116" s="73" t="str">
        <f t="shared" si="8"/>
        <v/>
      </c>
      <c r="CH116" s="72" t="str">
        <f t="shared" si="9"/>
        <v/>
      </c>
      <c r="CI116" s="73" t="str">
        <f t="shared" si="10"/>
        <v/>
      </c>
      <c r="CJ116" s="72" t="str">
        <f t="shared" si="11"/>
        <v/>
      </c>
      <c r="CK116" s="73" t="str">
        <f t="shared" si="12"/>
        <v/>
      </c>
      <c r="CL116" s="72" t="str">
        <f t="shared" si="13"/>
        <v/>
      </c>
      <c r="CM116" s="73" t="str">
        <f t="shared" si="14"/>
        <v/>
      </c>
      <c r="CN116" s="72" t="str">
        <f t="shared" si="15"/>
        <v/>
      </c>
      <c r="CO116" s="73" t="str">
        <f t="shared" si="16"/>
        <v/>
      </c>
      <c r="CP116" s="72" t="str">
        <f t="shared" si="17"/>
        <v/>
      </c>
      <c r="CQ116" s="73" t="str">
        <f t="shared" si="18"/>
        <v/>
      </c>
      <c r="CR116" s="72" t="str">
        <f t="shared" si="19"/>
        <v/>
      </c>
      <c r="CS116" s="73" t="str">
        <f t="shared" si="20"/>
        <v/>
      </c>
      <c r="CT116" s="72" t="str">
        <f t="shared" si="21"/>
        <v/>
      </c>
      <c r="CU116" s="73" t="str">
        <f t="shared" si="22"/>
        <v/>
      </c>
      <c r="CV116" s="65" t="str">
        <f t="shared" si="0"/>
        <v>Dollar Tree KA</v>
      </c>
      <c r="CW116" s="65" t="str">
        <f t="shared" si="1"/>
        <v>DOLLAR</v>
      </c>
      <c r="CX116" s="77" t="str">
        <f>'[1]Leakage Tree Data'!A17</f>
        <v>US - Dollar Tree KA</v>
      </c>
      <c r="CY116" s="77" t="str">
        <f>'[1]Leakage Tree Data'!B17</f>
        <v>US - DOLLAR</v>
      </c>
      <c r="CZ116" s="87">
        <f>IF(('[1]Leakage Tree Data'!C17)="","",'[1]Leakage Tree Data'!C17)</f>
        <v>118137161.58892822</v>
      </c>
      <c r="DA116" s="87">
        <f>IF(('[1]Leakage Tree Data'!D17)="","",'[1]Leakage Tree Data'!D17)</f>
        <v>49727194.980560303</v>
      </c>
      <c r="DB116" s="87">
        <f>IF(('[1]Leakage Tree Data'!E17)="","",'[1]Leakage Tree Data'!E17)</f>
        <v>42.092762608933988</v>
      </c>
      <c r="DC116" s="87">
        <f>IF(('[1]Leakage Tree Data'!F17)="","",'[1]Leakage Tree Data'!F17)</f>
        <v>68409966.60836792</v>
      </c>
      <c r="DD116" s="87">
        <f>IF(('[1]Leakage Tree Data'!G17)="","",'[1]Leakage Tree Data'!G17)</f>
        <v>57.907237391066012</v>
      </c>
      <c r="DE116" s="87">
        <f>IF(('[1]Leakage Tree Data'!H17)="","",'[1]Leakage Tree Data'!H17)</f>
        <v>49128567.359741211</v>
      </c>
      <c r="DF116" s="87">
        <f>IF(('[1]Leakage Tree Data'!I17)="","",'[1]Leakage Tree Data'!I17)</f>
        <v>1.3058973729772649</v>
      </c>
      <c r="DG116" s="87">
        <f>IF(('[1]Leakage Tree Data'!J17)="","",'[1]Leakage Tree Data'!J17)</f>
        <v>98.69410262702273</v>
      </c>
      <c r="DH116" s="87">
        <f>IF(('[1]Leakage Tree Data'!K17)="","",'[1]Leakage Tree Data'!K17)</f>
        <v>641568.67053222656</v>
      </c>
      <c r="DI116" s="87">
        <f>IF(('[1]Leakage Tree Data'!L17)="","",'[1]Leakage Tree Data'!L17)</f>
        <v>403405.34652343747</v>
      </c>
      <c r="DJ116" s="87">
        <f>IF(('[1]Leakage Tree Data'!M17)="","",'[1]Leakage Tree Data'!M17)</f>
        <v>1100034.3755078125</v>
      </c>
      <c r="DK116" s="87">
        <f>IF(('[1]Leakage Tree Data'!N17)="","",'[1]Leakage Tree Data'!N17)</f>
        <v>403405.34652343747</v>
      </c>
      <c r="DL116" s="87">
        <f>IF(('[1]Leakage Tree Data'!O17)="","",'[1]Leakage Tree Data'!O17)</f>
        <v>0.13778073998624449</v>
      </c>
      <c r="DM116" s="87">
        <f>IF(('[1]Leakage Tree Data'!P17)="","",'[1]Leakage Tree Data'!P17)</f>
        <v>0.14936523098926072</v>
      </c>
      <c r="DN116" s="87" t="str">
        <f>IF(('[1]Leakage Tree Data'!Q17)="","",'[1]Leakage Tree Data'!Q17)</f>
        <v/>
      </c>
      <c r="DO116" s="87">
        <f>IF(('[1]Leakage Tree Data'!R17)="","",'[1]Leakage Tree Data'!R17)</f>
        <v>286111.02508544922</v>
      </c>
      <c r="DP116" s="87">
        <f>IF(('[1]Leakage Tree Data'!S17)="","",'[1]Leakage Tree Data'!S17)</f>
        <v>2597793.2677307129</v>
      </c>
      <c r="DQ116" s="87">
        <f>IF(('[1]Leakage Tree Data'!T17)="","",'[1]Leakage Tree Data'!T17)</f>
        <v>2.1021121333165027</v>
      </c>
      <c r="DR116" s="87">
        <f>IF(('[1]Leakage Tree Data'!U17)="","",'[1]Leakage Tree Data'!U17)</f>
        <v>-2311682.2426452637</v>
      </c>
      <c r="DS116" s="87">
        <f>IF(('[1]Leakage Tree Data'!V17)="","",'[1]Leakage Tree Data'!V17)</f>
        <v>-2.1021121333165027</v>
      </c>
      <c r="DT116" s="87">
        <f>IF(('[1]Leakage Tree Data'!W17)="","",'[1]Leakage Tree Data'!W17)</f>
        <v>1242525.3519287109</v>
      </c>
      <c r="DU116" s="87">
        <f>IF(('[1]Leakage Tree Data'!X17)="","",'[1]Leakage Tree Data'!X17)</f>
        <v>-0.17629900559409517</v>
      </c>
      <c r="DV116" s="87">
        <f>IF(('[1]Leakage Tree Data'!Y17)="","",'[1]Leakage Tree Data'!Y17)</f>
        <v>0.17629900559408895</v>
      </c>
      <c r="DW116" s="87">
        <f>IF(('[1]Leakage Tree Data'!Z17)="","",'[1]Leakage Tree Data'!Z17)</f>
        <v>-68196.509948730469</v>
      </c>
      <c r="DX116" s="87">
        <f>IF(('[1]Leakage Tree Data'!AA17)="","",'[1]Leakage Tree Data'!AA17)</f>
        <v>-19100.760820312542</v>
      </c>
      <c r="DY116" s="87">
        <f>IF(('[1]Leakage Tree Data'!AB17)="","",'[1]Leakage Tree Data'!AB17)</f>
        <v>-163440.5875390626</v>
      </c>
      <c r="DZ116" s="87">
        <f>IF(('[1]Leakage Tree Data'!AC17)="","",'[1]Leakage Tree Data'!AC17)</f>
        <v>-19100.760820312542</v>
      </c>
      <c r="EA116" s="87">
        <f>IF(('[1]Leakage Tree Data'!AD17)="","",'[1]Leakage Tree Data'!AD17)</f>
        <v>-1.6958027838352013E-2</v>
      </c>
      <c r="EB116" s="87">
        <f>IF(('[1]Leakage Tree Data'!AE17)="","",'[1]Leakage Tree Data'!AE17)</f>
        <v>-2.6802214238370536E-2</v>
      </c>
      <c r="EC116" s="71" t="str">
        <f t="shared" si="23"/>
        <v/>
      </c>
      <c r="ED116" s="71" t="str">
        <f t="shared" si="24"/>
        <v/>
      </c>
      <c r="EE116" s="71" t="str">
        <f t="shared" si="25"/>
        <v/>
      </c>
      <c r="EF116" s="71" t="str">
        <f t="shared" si="26"/>
        <v/>
      </c>
      <c r="EG116" s="88" t="str">
        <f t="shared" si="27"/>
        <v/>
      </c>
      <c r="EH116" s="88" t="str">
        <f t="shared" si="28"/>
        <v/>
      </c>
      <c r="EI116" s="79"/>
      <c r="EJ116" s="79"/>
      <c r="EK116" s="80"/>
    </row>
    <row r="117" spans="1:14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65" t="str">
        <f t="shared" si="2"/>
        <v/>
      </c>
      <c r="CB117" s="72" t="str">
        <f t="shared" si="3"/>
        <v/>
      </c>
      <c r="CC117" s="73" t="str">
        <f t="shared" si="4"/>
        <v/>
      </c>
      <c r="CD117" s="72" t="str">
        <f t="shared" si="5"/>
        <v/>
      </c>
      <c r="CE117" s="73" t="str">
        <f t="shared" si="6"/>
        <v/>
      </c>
      <c r="CF117" s="72" t="str">
        <f t="shared" si="7"/>
        <v/>
      </c>
      <c r="CG117" s="73" t="str">
        <f t="shared" si="8"/>
        <v/>
      </c>
      <c r="CH117" s="72" t="str">
        <f t="shared" si="9"/>
        <v/>
      </c>
      <c r="CI117" s="73" t="str">
        <f t="shared" si="10"/>
        <v/>
      </c>
      <c r="CJ117" s="72" t="str">
        <f t="shared" si="11"/>
        <v/>
      </c>
      <c r="CK117" s="73" t="str">
        <f t="shared" si="12"/>
        <v/>
      </c>
      <c r="CL117" s="72" t="str">
        <f t="shared" si="13"/>
        <v/>
      </c>
      <c r="CM117" s="73" t="str">
        <f t="shared" si="14"/>
        <v/>
      </c>
      <c r="CN117" s="72" t="str">
        <f t="shared" si="15"/>
        <v/>
      </c>
      <c r="CO117" s="73" t="str">
        <f t="shared" si="16"/>
        <v/>
      </c>
      <c r="CP117" s="72" t="str">
        <f t="shared" si="17"/>
        <v/>
      </c>
      <c r="CQ117" s="73" t="str">
        <f t="shared" si="18"/>
        <v/>
      </c>
      <c r="CR117" s="72" t="str">
        <f t="shared" si="19"/>
        <v/>
      </c>
      <c r="CS117" s="73" t="str">
        <f t="shared" si="20"/>
        <v/>
      </c>
      <c r="CT117" s="72" t="str">
        <f t="shared" si="21"/>
        <v/>
      </c>
      <c r="CU117" s="73" t="str">
        <f t="shared" si="22"/>
        <v/>
      </c>
      <c r="CV117" s="65" t="str">
        <f t="shared" si="0"/>
        <v>Family Dollar KA</v>
      </c>
      <c r="CW117" s="65" t="str">
        <f t="shared" si="1"/>
        <v>DOLLAR</v>
      </c>
      <c r="CX117" s="77" t="str">
        <f>'[1]Leakage Tree Data'!A18</f>
        <v>US - Family Dollar KA</v>
      </c>
      <c r="CY117" s="77" t="str">
        <f>'[1]Leakage Tree Data'!B18</f>
        <v>US - DOLLAR</v>
      </c>
      <c r="CZ117" s="87">
        <f>IF(('[1]Leakage Tree Data'!C18)="","",'[1]Leakage Tree Data'!C18)</f>
        <v>118137161.58892822</v>
      </c>
      <c r="DA117" s="87">
        <f>IF(('[1]Leakage Tree Data'!D18)="","",'[1]Leakage Tree Data'!D18)</f>
        <v>22721841.764923096</v>
      </c>
      <c r="DB117" s="87">
        <f>IF(('[1]Leakage Tree Data'!E18)="","",'[1]Leakage Tree Data'!E18)</f>
        <v>19.233441416161956</v>
      </c>
      <c r="DC117" s="87">
        <f>IF(('[1]Leakage Tree Data'!F18)="","",'[1]Leakage Tree Data'!F18)</f>
        <v>95415319.824005127</v>
      </c>
      <c r="DD117" s="87">
        <f>IF(('[1]Leakage Tree Data'!G18)="","",'[1]Leakage Tree Data'!G18)</f>
        <v>80.766558583838048</v>
      </c>
      <c r="DE117" s="87">
        <f>IF(('[1]Leakage Tree Data'!H18)="","",'[1]Leakage Tree Data'!H18)</f>
        <v>49128567.359741211</v>
      </c>
      <c r="DF117" s="87">
        <f>IF(('[1]Leakage Tree Data'!I18)="","",'[1]Leakage Tree Data'!I18)</f>
        <v>1.972245564948524</v>
      </c>
      <c r="DG117" s="87">
        <f>IF(('[1]Leakage Tree Data'!J18)="","",'[1]Leakage Tree Data'!J18)</f>
        <v>98.027754435051477</v>
      </c>
      <c r="DH117" s="87">
        <f>IF(('[1]Leakage Tree Data'!K18)="","",'[1]Leakage Tree Data'!K18)</f>
        <v>968935.99087524414</v>
      </c>
      <c r="DI117" s="87">
        <f>IF(('[1]Leakage Tree Data'!L18)="","",'[1]Leakage Tree Data'!L18)</f>
        <v>2116266.8376171873</v>
      </c>
      <c r="DJ117" s="87">
        <f>IF(('[1]Leakage Tree Data'!M18)="","",'[1]Leakage Tree Data'!M18)</f>
        <v>3221371.8887109375</v>
      </c>
      <c r="DK117" s="87">
        <f>IF(('[1]Leakage Tree Data'!N18)="","",'[1]Leakage Tree Data'!N18)</f>
        <v>2116266.8376171873</v>
      </c>
      <c r="DL117" s="87">
        <f>IF(('[1]Leakage Tree Data'!O18)="","",'[1]Leakage Tree Data'!O18)</f>
        <v>0.72279857817478144</v>
      </c>
      <c r="DM117" s="87">
        <f>IF(('[1]Leakage Tree Data'!P18)="","",'[1]Leakage Tree Data'!P18)</f>
        <v>0.43740538202499385</v>
      </c>
      <c r="DN117" s="87" t="str">
        <f>IF(('[1]Leakage Tree Data'!Q18)="","",'[1]Leakage Tree Data'!Q18)</f>
        <v/>
      </c>
      <c r="DO117" s="87">
        <f>IF(('[1]Leakage Tree Data'!R18)="","",'[1]Leakage Tree Data'!R18)</f>
        <v>286111.02508544922</v>
      </c>
      <c r="DP117" s="87">
        <f>IF(('[1]Leakage Tree Data'!S18)="","",'[1]Leakage Tree Data'!S18)</f>
        <v>403906.01510620117</v>
      </c>
      <c r="DQ117" s="87">
        <f>IF(('[1]Leakage Tree Data'!T18)="","",'[1]Leakage Tree Data'!T18)</f>
        <v>0.29603216691073442</v>
      </c>
      <c r="DR117" s="87">
        <f>IF(('[1]Leakage Tree Data'!U18)="","",'[1]Leakage Tree Data'!U18)</f>
        <v>-117794.99002075195</v>
      </c>
      <c r="DS117" s="87">
        <f>IF(('[1]Leakage Tree Data'!V18)="","",'[1]Leakage Tree Data'!V18)</f>
        <v>-0.29603216691073442</v>
      </c>
      <c r="DT117" s="87">
        <f>IF(('[1]Leakage Tree Data'!W18)="","",'[1]Leakage Tree Data'!W18)</f>
        <v>1242525.3519287109</v>
      </c>
      <c r="DU117" s="87">
        <f>IF(('[1]Leakage Tree Data'!X18)="","",'[1]Leakage Tree Data'!X18)</f>
        <v>0.26978930908658572</v>
      </c>
      <c r="DV117" s="87">
        <f>IF(('[1]Leakage Tree Data'!Y18)="","",'[1]Leakage Tree Data'!Y18)</f>
        <v>-0.26978930908659038</v>
      </c>
      <c r="DW117" s="87">
        <f>IF(('[1]Leakage Tree Data'!Z18)="","",'[1]Leakage Tree Data'!Z18)</f>
        <v>153697.07302856445</v>
      </c>
      <c r="DX117" s="87">
        <f>IF(('[1]Leakage Tree Data'!AA18)="","",'[1]Leakage Tree Data'!AA18)</f>
        <v>405975.00097656227</v>
      </c>
      <c r="DY117" s="87">
        <f>IF(('[1]Leakage Tree Data'!AB18)="","",'[1]Leakage Tree Data'!AB18)</f>
        <v>-303035.16449218756</v>
      </c>
      <c r="DZ117" s="87">
        <f>IF(('[1]Leakage Tree Data'!AC18)="","",'[1]Leakage Tree Data'!AC18)</f>
        <v>405975.00097656227</v>
      </c>
      <c r="EA117" s="87">
        <f>IF(('[1]Leakage Tree Data'!AD18)="","",'[1]Leakage Tree Data'!AD18)</f>
        <v>9.6420765352021487E-2</v>
      </c>
      <c r="EB117" s="87">
        <f>IF(('[1]Leakage Tree Data'!AE18)="","",'[1]Leakage Tree Data'!AE18)</f>
        <v>-5.4005848639815057E-2</v>
      </c>
      <c r="EC117" s="71" t="str">
        <f t="shared" si="23"/>
        <v/>
      </c>
      <c r="ED117" s="71" t="str">
        <f t="shared" si="24"/>
        <v/>
      </c>
      <c r="EE117" s="71" t="str">
        <f t="shared" si="25"/>
        <v/>
      </c>
      <c r="EF117" s="71" t="str">
        <f t="shared" si="26"/>
        <v/>
      </c>
      <c r="EG117" s="88" t="str">
        <f t="shared" si="27"/>
        <v/>
      </c>
      <c r="EH117" s="88" t="str">
        <f t="shared" si="28"/>
        <v/>
      </c>
      <c r="EI117" s="79"/>
      <c r="EJ117" s="79"/>
      <c r="EK117" s="80"/>
    </row>
    <row r="118" spans="1:14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65" t="str">
        <f t="shared" si="2"/>
        <v/>
      </c>
      <c r="CB118" s="72">
        <f t="shared" si="3"/>
        <v>68764663.0907031</v>
      </c>
      <c r="CC118" s="73">
        <f t="shared" si="4"/>
        <v>3</v>
      </c>
      <c r="CD118" s="72" t="str">
        <f t="shared" si="5"/>
        <v/>
      </c>
      <c r="CE118" s="73" t="str">
        <f t="shared" si="6"/>
        <v/>
      </c>
      <c r="CF118" s="72" t="str">
        <f t="shared" si="7"/>
        <v/>
      </c>
      <c r="CG118" s="73" t="str">
        <f t="shared" si="8"/>
        <v/>
      </c>
      <c r="CH118" s="72" t="str">
        <f t="shared" si="9"/>
        <v/>
      </c>
      <c r="CI118" s="73" t="str">
        <f t="shared" si="10"/>
        <v/>
      </c>
      <c r="CJ118" s="72" t="str">
        <f t="shared" si="11"/>
        <v/>
      </c>
      <c r="CK118" s="73" t="str">
        <f t="shared" si="12"/>
        <v/>
      </c>
      <c r="CL118" s="72">
        <f t="shared" si="13"/>
        <v>113211492.20816407</v>
      </c>
      <c r="CM118" s="73">
        <f t="shared" si="14"/>
        <v>4</v>
      </c>
      <c r="CN118" s="72" t="str">
        <f t="shared" si="15"/>
        <v/>
      </c>
      <c r="CO118" s="73" t="str">
        <f t="shared" si="16"/>
        <v/>
      </c>
      <c r="CP118" s="72" t="str">
        <f t="shared" si="17"/>
        <v/>
      </c>
      <c r="CQ118" s="73" t="str">
        <f t="shared" si="18"/>
        <v/>
      </c>
      <c r="CR118" s="72" t="str">
        <f t="shared" si="19"/>
        <v/>
      </c>
      <c r="CS118" s="73" t="str">
        <f t="shared" si="20"/>
        <v/>
      </c>
      <c r="CT118" s="72" t="str">
        <f t="shared" si="21"/>
        <v/>
      </c>
      <c r="CU118" s="73" t="str">
        <f t="shared" si="22"/>
        <v/>
      </c>
      <c r="CV118" s="65" t="str">
        <f t="shared" si="0"/>
        <v>DRUG</v>
      </c>
      <c r="CW118" s="65" t="str">
        <f t="shared" si="1"/>
        <v>DRUG</v>
      </c>
      <c r="CX118" s="77" t="str">
        <f>'[1]Leakage Tree Data'!A19</f>
        <v>US - DRUG</v>
      </c>
      <c r="CY118" s="77" t="str">
        <f>'[1]Leakage Tree Data'!B19</f>
        <v>US - DRUG</v>
      </c>
      <c r="CZ118" s="87">
        <f>IF(('[1]Leakage Tree Data'!C19)="","",'[1]Leakage Tree Data'!C19)</f>
        <v>118137161.58892822</v>
      </c>
      <c r="DA118" s="87">
        <f>IF(('[1]Leakage Tree Data'!D19)="","",'[1]Leakage Tree Data'!D19)</f>
        <v>93580043.147064209</v>
      </c>
      <c r="DB118" s="87">
        <f>IF(('[1]Leakage Tree Data'!E19)="","",'[1]Leakage Tree Data'!E19)</f>
        <v>79.213045148897919</v>
      </c>
      <c r="DC118" s="87">
        <f>IF(('[1]Leakage Tree Data'!F19)="","",'[1]Leakage Tree Data'!F19)</f>
        <v>24557118.441864014</v>
      </c>
      <c r="DD118" s="87">
        <f>IF(('[1]Leakage Tree Data'!G19)="","",'[1]Leakage Tree Data'!G19)</f>
        <v>20.786954851102081</v>
      </c>
      <c r="DE118" s="87">
        <f>IF(('[1]Leakage Tree Data'!H19)="","",'[1]Leakage Tree Data'!H19)</f>
        <v>49128567.359741211</v>
      </c>
      <c r="DF118" s="87">
        <f>IF(('[1]Leakage Tree Data'!I19)="","",'[1]Leakage Tree Data'!I19)</f>
        <v>44.243674477412647</v>
      </c>
      <c r="DG118" s="87">
        <f>IF(('[1]Leakage Tree Data'!J19)="","",'[1]Leakage Tree Data'!J19)</f>
        <v>55.756325522587353</v>
      </c>
      <c r="DH118" s="87">
        <f>IF(('[1]Leakage Tree Data'!K19)="","",'[1]Leakage Tree Data'!K19)</f>
        <v>21736283.418060303</v>
      </c>
      <c r="DI118" s="87">
        <f>IF(('[1]Leakage Tree Data'!L19)="","",'[1]Leakage Tree Data'!L19)</f>
        <v>274771064.02390623</v>
      </c>
      <c r="DJ118" s="87">
        <f>IF(('[1]Leakage Tree Data'!M19)="","",'[1]Leakage Tree Data'!M19)</f>
        <v>113211492.20816407</v>
      </c>
      <c r="DK118" s="87">
        <f>IF(('[1]Leakage Tree Data'!N19)="","",'[1]Leakage Tree Data'!N19)</f>
        <v>68764663.0907031</v>
      </c>
      <c r="DL118" s="87">
        <f>IF(('[1]Leakage Tree Data'!O19)="","",'[1]Leakage Tree Data'!O19)</f>
        <v>23.48616905351653</v>
      </c>
      <c r="DM118" s="87">
        <f>IF(('[1]Leakage Tree Data'!P19)="","",'[1]Leakage Tree Data'!P19)</f>
        <v>15.372120236247309</v>
      </c>
      <c r="DN118" s="87" t="str">
        <f>IF(('[1]Leakage Tree Data'!Q19)="","",'[1]Leakage Tree Data'!Q19)</f>
        <v/>
      </c>
      <c r="DO118" s="87">
        <f>IF(('[1]Leakage Tree Data'!R19)="","",'[1]Leakage Tree Data'!R19)</f>
        <v>286111.02508544922</v>
      </c>
      <c r="DP118" s="87">
        <f>IF(('[1]Leakage Tree Data'!S19)="","",'[1]Leakage Tree Data'!S19)</f>
        <v>355796.26602172852</v>
      </c>
      <c r="DQ118" s="87">
        <f>IF(('[1]Leakage Tree Data'!T19)="","",'[1]Leakage Tree Data'!T19)</f>
        <v>0.10959512870429933</v>
      </c>
      <c r="DR118" s="87">
        <f>IF(('[1]Leakage Tree Data'!U19)="","",'[1]Leakage Tree Data'!U19)</f>
        <v>-69685.240936279297</v>
      </c>
      <c r="DS118" s="87">
        <f>IF(('[1]Leakage Tree Data'!V19)="","",'[1]Leakage Tree Data'!V19)</f>
        <v>-0.10959512870429933</v>
      </c>
      <c r="DT118" s="87">
        <f>IF(('[1]Leakage Tree Data'!W19)="","",'[1]Leakage Tree Data'!W19)</f>
        <v>1242525.3519287109</v>
      </c>
      <c r="DU118" s="87">
        <f>IF(('[1]Leakage Tree Data'!X19)="","",'[1]Leakage Tree Data'!X19)</f>
        <v>1.8661485160536273</v>
      </c>
      <c r="DV118" s="87">
        <f>IF(('[1]Leakage Tree Data'!Y19)="","",'[1]Leakage Tree Data'!Y19)</f>
        <v>-1.8661485160536273</v>
      </c>
      <c r="DW118" s="87">
        <f>IF(('[1]Leakage Tree Data'!Z19)="","",'[1]Leakage Tree Data'!Z19)</f>
        <v>1443363.5343322754</v>
      </c>
      <c r="DX118" s="87">
        <f>IF(('[1]Leakage Tree Data'!AA19)="","",'[1]Leakage Tree Data'!AA19)</f>
        <v>41939981.712460905</v>
      </c>
      <c r="DY118" s="87">
        <f>IF(('[1]Leakage Tree Data'!AB19)="","",'[1]Leakage Tree Data'!AB19)</f>
        <v>22329620.26214844</v>
      </c>
      <c r="DZ118" s="87">
        <f>IF(('[1]Leakage Tree Data'!AC19)="","",'[1]Leakage Tree Data'!AC19)</f>
        <v>17538188.893007785</v>
      </c>
      <c r="EA118" s="87">
        <f>IF(('[1]Leakage Tree Data'!AD19)="","",'[1]Leakage Tree Data'!AD19)</f>
        <v>4.7249692517330857</v>
      </c>
      <c r="EB118" s="87">
        <f>IF(('[1]Leakage Tree Data'!AE19)="","",'[1]Leakage Tree Data'!AE19)</f>
        <v>2.7003794685275473</v>
      </c>
      <c r="EC118" s="71">
        <f t="shared" si="23"/>
        <v>113211492.20816407</v>
      </c>
      <c r="ED118" s="71">
        <f t="shared" si="24"/>
        <v>68764663.0907031</v>
      </c>
      <c r="EE118" s="71">
        <f t="shared" si="25"/>
        <v>22329620.26214844</v>
      </c>
      <c r="EF118" s="71">
        <f t="shared" si="26"/>
        <v>17538188.893007785</v>
      </c>
      <c r="EG118" s="88">
        <f t="shared" si="27"/>
        <v>2.7003794685275473E-2</v>
      </c>
      <c r="EH118" s="88">
        <f t="shared" si="28"/>
        <v>2.5189279940894219E-2</v>
      </c>
      <c r="EI118" s="79"/>
      <c r="EJ118" s="79"/>
      <c r="EK118" s="80"/>
    </row>
    <row r="119" spans="1:14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65" t="str">
        <f t="shared" si="2"/>
        <v/>
      </c>
      <c r="CB119" s="72" t="str">
        <f t="shared" si="3"/>
        <v/>
      </c>
      <c r="CC119" s="73" t="str">
        <f t="shared" si="4"/>
        <v/>
      </c>
      <c r="CD119" s="72" t="str">
        <f t="shared" si="5"/>
        <v/>
      </c>
      <c r="CE119" s="73" t="str">
        <f t="shared" si="6"/>
        <v/>
      </c>
      <c r="CF119" s="72" t="str">
        <f t="shared" si="7"/>
        <v/>
      </c>
      <c r="CG119" s="73" t="str">
        <f t="shared" si="8"/>
        <v/>
      </c>
      <c r="CH119" s="72">
        <f t="shared" si="9"/>
        <v>43662781.651171878</v>
      </c>
      <c r="CI119" s="73">
        <f t="shared" si="10"/>
        <v>1</v>
      </c>
      <c r="CJ119" s="72" t="str">
        <f t="shared" si="11"/>
        <v/>
      </c>
      <c r="CK119" s="73" t="str">
        <f t="shared" si="12"/>
        <v/>
      </c>
      <c r="CL119" s="72" t="str">
        <f t="shared" si="13"/>
        <v/>
      </c>
      <c r="CM119" s="73" t="str">
        <f t="shared" si="14"/>
        <v/>
      </c>
      <c r="CN119" s="72" t="str">
        <f t="shared" si="15"/>
        <v/>
      </c>
      <c r="CO119" s="73" t="str">
        <f t="shared" si="16"/>
        <v/>
      </c>
      <c r="CP119" s="72" t="str">
        <f t="shared" si="17"/>
        <v/>
      </c>
      <c r="CQ119" s="73" t="str">
        <f t="shared" si="18"/>
        <v/>
      </c>
      <c r="CR119" s="72" t="str">
        <f t="shared" si="19"/>
        <v/>
      </c>
      <c r="CS119" s="73" t="str">
        <f t="shared" si="20"/>
        <v/>
      </c>
      <c r="CT119" s="72">
        <f t="shared" si="21"/>
        <v>70803192.083749995</v>
      </c>
      <c r="CU119" s="73">
        <f t="shared" si="22"/>
        <v>1</v>
      </c>
      <c r="CV119" s="65" t="str">
        <f t="shared" si="0"/>
        <v>CVS Pharmacy KA</v>
      </c>
      <c r="CW119" s="65" t="str">
        <f t="shared" si="1"/>
        <v>DRUG</v>
      </c>
      <c r="CX119" s="77" t="str">
        <f>'[1]Leakage Tree Data'!A20</f>
        <v>US - CVS Pharmacy KA</v>
      </c>
      <c r="CY119" s="77" t="str">
        <f>'[1]Leakage Tree Data'!B20</f>
        <v>US - DRUG</v>
      </c>
      <c r="CZ119" s="87">
        <f>IF(('[1]Leakage Tree Data'!C20)="","",'[1]Leakage Tree Data'!C20)</f>
        <v>118137161.58892822</v>
      </c>
      <c r="DA119" s="87">
        <f>IF(('[1]Leakage Tree Data'!D20)="","",'[1]Leakage Tree Data'!D20)</f>
        <v>50305668.222412109</v>
      </c>
      <c r="DB119" s="87">
        <f>IF(('[1]Leakage Tree Data'!E20)="","",'[1]Leakage Tree Data'!E20)</f>
        <v>42.582424992955595</v>
      </c>
      <c r="DC119" s="87">
        <f>IF(('[1]Leakage Tree Data'!F20)="","",'[1]Leakage Tree Data'!F20)</f>
        <v>67831493.366516113</v>
      </c>
      <c r="DD119" s="87">
        <f>IF(('[1]Leakage Tree Data'!G20)="","",'[1]Leakage Tree Data'!G20)</f>
        <v>57.417575007044405</v>
      </c>
      <c r="DE119" s="87">
        <f>IF(('[1]Leakage Tree Data'!H20)="","",'[1]Leakage Tree Data'!H20)</f>
        <v>49128567.359741211</v>
      </c>
      <c r="DF119" s="87">
        <f>IF(('[1]Leakage Tree Data'!I20)="","",'[1]Leakage Tree Data'!I20)</f>
        <v>15.42575009801557</v>
      </c>
      <c r="DG119" s="87">
        <f>IF(('[1]Leakage Tree Data'!J20)="","",'[1]Leakage Tree Data'!J20)</f>
        <v>84.57424990198443</v>
      </c>
      <c r="DH119" s="87">
        <f>IF(('[1]Leakage Tree Data'!K20)="","",'[1]Leakage Tree Data'!K20)</f>
        <v>7578450.0276489258</v>
      </c>
      <c r="DI119" s="87">
        <f>IF(('[1]Leakage Tree Data'!L20)="","",'[1]Leakage Tree Data'!L20)</f>
        <v>43662781.651171878</v>
      </c>
      <c r="DJ119" s="87">
        <f>IF(('[1]Leakage Tree Data'!M20)="","",'[1]Leakage Tree Data'!M20)</f>
        <v>70803192.083749995</v>
      </c>
      <c r="DK119" s="87">
        <f>IF(('[1]Leakage Tree Data'!N20)="","",'[1]Leakage Tree Data'!N20)</f>
        <v>43662781.651171878</v>
      </c>
      <c r="DL119" s="87">
        <f>IF(('[1]Leakage Tree Data'!O20)="","",'[1]Leakage Tree Data'!O20)</f>
        <v>14.912768057244286</v>
      </c>
      <c r="DM119" s="87">
        <f>IF(('[1]Leakage Tree Data'!P20)="","",'[1]Leakage Tree Data'!P20)</f>
        <v>9.6138224184896899</v>
      </c>
      <c r="DN119" s="87" t="str">
        <f>IF(('[1]Leakage Tree Data'!Q20)="","",'[1]Leakage Tree Data'!Q20)</f>
        <v/>
      </c>
      <c r="DO119" s="87">
        <f>IF(('[1]Leakage Tree Data'!R20)="","",'[1]Leakage Tree Data'!R20)</f>
        <v>286111.02508544922</v>
      </c>
      <c r="DP119" s="87">
        <f>IF(('[1]Leakage Tree Data'!S20)="","",'[1]Leakage Tree Data'!S20)</f>
        <v>2155340.9925537109</v>
      </c>
      <c r="DQ119" s="87">
        <f>IF(('[1]Leakage Tree Data'!T20)="","",'[1]Leakage Tree Data'!T20)</f>
        <v>1.7254899045626431</v>
      </c>
      <c r="DR119" s="87">
        <f>IF(('[1]Leakage Tree Data'!U20)="","",'[1]Leakage Tree Data'!U20)</f>
        <v>-1869229.9674682617</v>
      </c>
      <c r="DS119" s="87">
        <f>IF(('[1]Leakage Tree Data'!V20)="","",'[1]Leakage Tree Data'!V20)</f>
        <v>-1.7254899045626431</v>
      </c>
      <c r="DT119" s="87">
        <f>IF(('[1]Leakage Tree Data'!W20)="","",'[1]Leakage Tree Data'!W20)</f>
        <v>1242525.3519287109</v>
      </c>
      <c r="DU119" s="87">
        <f>IF(('[1]Leakage Tree Data'!X20)="","",'[1]Leakage Tree Data'!X20)</f>
        <v>1.6098113281676518</v>
      </c>
      <c r="DV119" s="87">
        <f>IF(('[1]Leakage Tree Data'!Y20)="","",'[1]Leakage Tree Data'!Y20)</f>
        <v>-1.6098113281676518</v>
      </c>
      <c r="DW119" s="87">
        <f>IF(('[1]Leakage Tree Data'!Z20)="","",'[1]Leakage Tree Data'!Z20)</f>
        <v>962543.78454589844</v>
      </c>
      <c r="DX119" s="87">
        <f>IF(('[1]Leakage Tree Data'!AA20)="","",'[1]Leakage Tree Data'!AA20)</f>
        <v>11748678.305898439</v>
      </c>
      <c r="DY119" s="87">
        <f>IF(('[1]Leakage Tree Data'!AB20)="","",'[1]Leakage Tree Data'!AB20)</f>
        <v>13998975.87867187</v>
      </c>
      <c r="DZ119" s="87">
        <f>IF(('[1]Leakage Tree Data'!AC20)="","",'[1]Leakage Tree Data'!AC20)</f>
        <v>11748678.305898439</v>
      </c>
      <c r="EA119" s="87">
        <f>IF(('[1]Leakage Tree Data'!AD20)="","",'[1]Leakage Tree Data'!AD20)</f>
        <v>3.2245369475893071</v>
      </c>
      <c r="EB119" s="87">
        <f>IF(('[1]Leakage Tree Data'!AE20)="","",'[1]Leakage Tree Data'!AE20)</f>
        <v>1.6935596988592403</v>
      </c>
      <c r="EC119" s="71" t="str">
        <f t="shared" si="23"/>
        <v/>
      </c>
      <c r="ED119" s="71" t="str">
        <f t="shared" si="24"/>
        <v/>
      </c>
      <c r="EE119" s="71" t="str">
        <f t="shared" si="25"/>
        <v/>
      </c>
      <c r="EF119" s="71" t="str">
        <f t="shared" si="26"/>
        <v/>
      </c>
      <c r="EG119" s="88" t="str">
        <f t="shared" si="27"/>
        <v/>
      </c>
      <c r="EH119" s="88" t="str">
        <f t="shared" si="28"/>
        <v/>
      </c>
      <c r="EI119" s="79"/>
      <c r="EJ119" s="79"/>
      <c r="EK119" s="80"/>
    </row>
    <row r="120" spans="1:14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65" t="str">
        <f t="shared" si="2"/>
        <v/>
      </c>
      <c r="CB120" s="72" t="str">
        <f t="shared" si="3"/>
        <v/>
      </c>
      <c r="CC120" s="73" t="str">
        <f t="shared" si="4"/>
        <v/>
      </c>
      <c r="CD120" s="72" t="str">
        <f t="shared" si="5"/>
        <v/>
      </c>
      <c r="CE120" s="73" t="str">
        <f t="shared" si="6"/>
        <v/>
      </c>
      <c r="CF120" s="72" t="str">
        <f t="shared" si="7"/>
        <v/>
      </c>
      <c r="CG120" s="73" t="str">
        <f t="shared" si="8"/>
        <v/>
      </c>
      <c r="CH120" s="72">
        <f t="shared" si="9"/>
        <v>21542302.283437502</v>
      </c>
      <c r="CI120" s="73">
        <f t="shared" si="10"/>
        <v>2</v>
      </c>
      <c r="CJ120" s="72" t="str">
        <f t="shared" si="11"/>
        <v/>
      </c>
      <c r="CK120" s="73" t="str">
        <f t="shared" si="12"/>
        <v/>
      </c>
      <c r="CL120" s="72" t="str">
        <f t="shared" si="13"/>
        <v/>
      </c>
      <c r="CM120" s="73" t="str">
        <f t="shared" si="14"/>
        <v/>
      </c>
      <c r="CN120" s="72" t="str">
        <f t="shared" si="15"/>
        <v/>
      </c>
      <c r="CO120" s="73" t="str">
        <f t="shared" si="16"/>
        <v/>
      </c>
      <c r="CP120" s="72" t="str">
        <f t="shared" si="17"/>
        <v/>
      </c>
      <c r="CQ120" s="73" t="str">
        <f t="shared" si="18"/>
        <v/>
      </c>
      <c r="CR120" s="72" t="str">
        <f t="shared" si="19"/>
        <v/>
      </c>
      <c r="CS120" s="73" t="str">
        <f t="shared" si="20"/>
        <v/>
      </c>
      <c r="CT120" s="72">
        <f t="shared" si="21"/>
        <v>32715975.27328125</v>
      </c>
      <c r="CU120" s="73">
        <f t="shared" si="22"/>
        <v>2</v>
      </c>
      <c r="CV120" s="65" t="str">
        <f t="shared" si="0"/>
        <v>Rite Aid Drug KA</v>
      </c>
      <c r="CW120" s="65" t="str">
        <f t="shared" si="1"/>
        <v>DRUG</v>
      </c>
      <c r="CX120" s="77" t="str">
        <f>'[1]Leakage Tree Data'!A21</f>
        <v>US - Rite Aid Drug KA</v>
      </c>
      <c r="CY120" s="77" t="str">
        <f>'[1]Leakage Tree Data'!B21</f>
        <v>US - DRUG</v>
      </c>
      <c r="CZ120" s="87">
        <f>IF(('[1]Leakage Tree Data'!C21)="","",'[1]Leakage Tree Data'!C21)</f>
        <v>118137161.58892822</v>
      </c>
      <c r="DA120" s="87">
        <f>IF(('[1]Leakage Tree Data'!D21)="","",'[1]Leakage Tree Data'!D21)</f>
        <v>27820138.529449463</v>
      </c>
      <c r="DB120" s="87">
        <f>IF(('[1]Leakage Tree Data'!E21)="","",'[1]Leakage Tree Data'!E21)</f>
        <v>23.549015530145223</v>
      </c>
      <c r="DC120" s="87">
        <f>IF(('[1]Leakage Tree Data'!F21)="","",'[1]Leakage Tree Data'!F21)</f>
        <v>90317023.05947876</v>
      </c>
      <c r="DD120" s="87">
        <f>IF(('[1]Leakage Tree Data'!G21)="","",'[1]Leakage Tree Data'!G21)</f>
        <v>76.450984469854774</v>
      </c>
      <c r="DE120" s="87">
        <f>IF(('[1]Leakage Tree Data'!H21)="","",'[1]Leakage Tree Data'!H21)</f>
        <v>49128567.359741211</v>
      </c>
      <c r="DF120" s="87">
        <f>IF(('[1]Leakage Tree Data'!I21)="","",'[1]Leakage Tree Data'!I21)</f>
        <v>6.6975461297256205</v>
      </c>
      <c r="DG120" s="87">
        <f>IF(('[1]Leakage Tree Data'!J21)="","",'[1]Leakage Tree Data'!J21)</f>
        <v>93.302453870274377</v>
      </c>
      <c r="DH120" s="87">
        <f>IF(('[1]Leakage Tree Data'!K21)="","",'[1]Leakage Tree Data'!K21)</f>
        <v>3290408.4617919922</v>
      </c>
      <c r="DI120" s="87">
        <f>IF(('[1]Leakage Tree Data'!L21)="","",'[1]Leakage Tree Data'!L21)</f>
        <v>21542302.283437502</v>
      </c>
      <c r="DJ120" s="87">
        <f>IF(('[1]Leakage Tree Data'!M21)="","",'[1]Leakage Tree Data'!M21)</f>
        <v>32715975.27328125</v>
      </c>
      <c r="DK120" s="87">
        <f>IF(('[1]Leakage Tree Data'!N21)="","",'[1]Leakage Tree Data'!N21)</f>
        <v>21542302.283437502</v>
      </c>
      <c r="DL120" s="87">
        <f>IF(('[1]Leakage Tree Data'!O21)="","",'[1]Leakage Tree Data'!O21)</f>
        <v>7.3576475254944071</v>
      </c>
      <c r="DM120" s="87">
        <f>IF(('[1]Leakage Tree Data'!P21)="","",'[1]Leakage Tree Data'!P21)</f>
        <v>4.4422513628056075</v>
      </c>
      <c r="DN120" s="87" t="str">
        <f>IF(('[1]Leakage Tree Data'!Q21)="","",'[1]Leakage Tree Data'!Q21)</f>
        <v/>
      </c>
      <c r="DO120" s="87">
        <f>IF(('[1]Leakage Tree Data'!R21)="","",'[1]Leakage Tree Data'!R21)</f>
        <v>286111.02508544922</v>
      </c>
      <c r="DP120" s="87">
        <f>IF(('[1]Leakage Tree Data'!S21)="","",'[1]Leakage Tree Data'!S21)</f>
        <v>-384834.60116577148</v>
      </c>
      <c r="DQ120" s="87">
        <f>IF(('[1]Leakage Tree Data'!T21)="","",'[1]Leakage Tree Data'!T21)</f>
        <v>-0.38371395819812903</v>
      </c>
      <c r="DR120" s="87">
        <f>IF(('[1]Leakage Tree Data'!U21)="","",'[1]Leakage Tree Data'!U21)</f>
        <v>670945.6262512207</v>
      </c>
      <c r="DS120" s="87">
        <f>IF(('[1]Leakage Tree Data'!V21)="","",'[1]Leakage Tree Data'!V21)</f>
        <v>0.38371395819812903</v>
      </c>
      <c r="DT120" s="87">
        <f>IF(('[1]Leakage Tree Data'!W21)="","",'[1]Leakage Tree Data'!W21)</f>
        <v>1242525.3519287109</v>
      </c>
      <c r="DU120" s="87">
        <f>IF(('[1]Leakage Tree Data'!X21)="","",'[1]Leakage Tree Data'!X21)</f>
        <v>0.99176053803028452</v>
      </c>
      <c r="DV120" s="87">
        <f>IF(('[1]Leakage Tree Data'!Y21)="","",'[1]Leakage Tree Data'!Y21)</f>
        <v>-0.99176053803029163</v>
      </c>
      <c r="DW120" s="87">
        <f>IF(('[1]Leakage Tree Data'!Z21)="","",'[1]Leakage Tree Data'!Z21)</f>
        <v>558133.57647705078</v>
      </c>
      <c r="DX120" s="87">
        <f>IF(('[1]Leakage Tree Data'!AA21)="","",'[1]Leakage Tree Data'!AA21)</f>
        <v>6588752.3840625025</v>
      </c>
      <c r="DY120" s="87">
        <f>IF(('[1]Leakage Tree Data'!AB21)="","",'[1]Leakage Tree Data'!AB21)</f>
        <v>10312428.527578127</v>
      </c>
      <c r="DZ120" s="87">
        <f>IF(('[1]Leakage Tree Data'!AC21)="","",'[1]Leakage Tree Data'!AC21)</f>
        <v>6588752.3840625025</v>
      </c>
      <c r="EA120" s="87">
        <f>IF(('[1]Leakage Tree Data'!AD21)="","",'[1]Leakage Tree Data'!AD21)</f>
        <v>1.8810547714154051</v>
      </c>
      <c r="EB120" s="87">
        <f>IF(('[1]Leakage Tree Data'!AE21)="","",'[1]Leakage Tree Data'!AE21)</f>
        <v>1.3185047832052756</v>
      </c>
      <c r="EC120" s="71" t="str">
        <f t="shared" si="23"/>
        <v/>
      </c>
      <c r="ED120" s="71" t="str">
        <f t="shared" si="24"/>
        <v/>
      </c>
      <c r="EE120" s="71" t="str">
        <f t="shared" si="25"/>
        <v/>
      </c>
      <c r="EF120" s="71" t="str">
        <f t="shared" si="26"/>
        <v/>
      </c>
      <c r="EG120" s="88" t="str">
        <f t="shared" si="27"/>
        <v/>
      </c>
      <c r="EH120" s="88" t="str">
        <f t="shared" si="28"/>
        <v/>
      </c>
      <c r="EI120" s="79"/>
      <c r="EJ120" s="79"/>
      <c r="EK120" s="80"/>
    </row>
    <row r="121" spans="1:14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65" t="str">
        <f t="shared" si="2"/>
        <v/>
      </c>
      <c r="CB121" s="72">
        <f t="shared" si="3"/>
        <v>79600037.18835938</v>
      </c>
      <c r="CC121" s="73">
        <f t="shared" si="4"/>
        <v>2</v>
      </c>
      <c r="CD121" s="72" t="str">
        <f t="shared" si="5"/>
        <v/>
      </c>
      <c r="CE121" s="73" t="str">
        <f t="shared" si="6"/>
        <v/>
      </c>
      <c r="CF121" s="72" t="str">
        <f t="shared" si="7"/>
        <v/>
      </c>
      <c r="CG121" s="73" t="str">
        <f t="shared" si="8"/>
        <v/>
      </c>
      <c r="CH121" s="72" t="str">
        <f t="shared" si="9"/>
        <v/>
      </c>
      <c r="CI121" s="73" t="str">
        <f t="shared" si="10"/>
        <v/>
      </c>
      <c r="CJ121" s="72" t="str">
        <f t="shared" si="11"/>
        <v/>
      </c>
      <c r="CK121" s="73" t="str">
        <f t="shared" si="12"/>
        <v/>
      </c>
      <c r="CL121" s="72">
        <f t="shared" si="13"/>
        <v>185174530.00937501</v>
      </c>
      <c r="CM121" s="73">
        <f t="shared" si="14"/>
        <v>2</v>
      </c>
      <c r="CN121" s="72" t="str">
        <f t="shared" si="15"/>
        <v/>
      </c>
      <c r="CO121" s="73" t="str">
        <f t="shared" si="16"/>
        <v/>
      </c>
      <c r="CP121" s="72" t="str">
        <f t="shared" si="17"/>
        <v/>
      </c>
      <c r="CQ121" s="73" t="str">
        <f t="shared" si="18"/>
        <v/>
      </c>
      <c r="CR121" s="72" t="str">
        <f t="shared" si="19"/>
        <v/>
      </c>
      <c r="CS121" s="73" t="str">
        <f t="shared" si="20"/>
        <v/>
      </c>
      <c r="CT121" s="72" t="str">
        <f t="shared" si="21"/>
        <v/>
      </c>
      <c r="CU121" s="73" t="str">
        <f t="shared" si="22"/>
        <v/>
      </c>
      <c r="CV121" s="65" t="str">
        <f t="shared" si="0"/>
        <v>FOOD</v>
      </c>
      <c r="CW121" s="65" t="str">
        <f t="shared" si="1"/>
        <v>FOOD</v>
      </c>
      <c r="CX121" s="77" t="str">
        <f>'[1]Leakage Tree Data'!A22</f>
        <v>US - FOOD</v>
      </c>
      <c r="CY121" s="77" t="str">
        <f>'[1]Leakage Tree Data'!B22</f>
        <v>US - FOOD</v>
      </c>
      <c r="CZ121" s="87">
        <f>IF(('[1]Leakage Tree Data'!C22)="","",'[1]Leakage Tree Data'!C22)</f>
        <v>118137161.58892822</v>
      </c>
      <c r="DA121" s="87">
        <f>IF(('[1]Leakage Tree Data'!D22)="","",'[1]Leakage Tree Data'!D22)</f>
        <v>116484636.18539429</v>
      </c>
      <c r="DB121" s="87">
        <f>IF(('[1]Leakage Tree Data'!E22)="","",'[1]Leakage Tree Data'!E22)</f>
        <v>98.601180711210844</v>
      </c>
      <c r="DC121" s="87">
        <f>IF(('[1]Leakage Tree Data'!F22)="","",'[1]Leakage Tree Data'!F22)</f>
        <v>1652525.4035339355</v>
      </c>
      <c r="DD121" s="87">
        <f>IF(('[1]Leakage Tree Data'!G22)="","",'[1]Leakage Tree Data'!G22)</f>
        <v>1.3988192887891557</v>
      </c>
      <c r="DE121" s="87">
        <f>IF(('[1]Leakage Tree Data'!H22)="","",'[1]Leakage Tree Data'!H22)</f>
        <v>49128567.359741211</v>
      </c>
      <c r="DF121" s="87">
        <f>IF(('[1]Leakage Tree Data'!I22)="","",'[1]Leakage Tree Data'!I22)</f>
        <v>39.832763735403717</v>
      </c>
      <c r="DG121" s="87">
        <f>IF(('[1]Leakage Tree Data'!J22)="","",'[1]Leakage Tree Data'!J22)</f>
        <v>60.167236264596283</v>
      </c>
      <c r="DH121" s="87">
        <f>IF(('[1]Leakage Tree Data'!K22)="","",'[1]Leakage Tree Data'!K22)</f>
        <v>19569266.162994385</v>
      </c>
      <c r="DI121" s="87">
        <f>IF(('[1]Leakage Tree Data'!L22)="","",'[1]Leakage Tree Data'!L22)</f>
        <v>79600037.18835938</v>
      </c>
      <c r="DJ121" s="87">
        <f>IF(('[1]Leakage Tree Data'!M22)="","",'[1]Leakage Tree Data'!M22)</f>
        <v>185174530.00937501</v>
      </c>
      <c r="DK121" s="87">
        <f>IF(('[1]Leakage Tree Data'!N22)="","",'[1]Leakage Tree Data'!N22)</f>
        <v>79600037.18835938</v>
      </c>
      <c r="DL121" s="87">
        <f>IF(('[1]Leakage Tree Data'!O22)="","",'[1]Leakage Tree Data'!O22)</f>
        <v>27.186927791765257</v>
      </c>
      <c r="DM121" s="87">
        <f>IF(('[1]Leakage Tree Data'!P22)="","",'[1]Leakage Tree Data'!P22)</f>
        <v>25.143429209118977</v>
      </c>
      <c r="DN121" s="87" t="str">
        <f>IF(('[1]Leakage Tree Data'!Q22)="","",'[1]Leakage Tree Data'!Q22)</f>
        <v/>
      </c>
      <c r="DO121" s="87">
        <f>IF(('[1]Leakage Tree Data'!R22)="","",'[1]Leakage Tree Data'!R22)</f>
        <v>286111.02508544922</v>
      </c>
      <c r="DP121" s="87">
        <f>IF(('[1]Leakage Tree Data'!S22)="","",'[1]Leakage Tree Data'!S22)</f>
        <v>297140.3766784668</v>
      </c>
      <c r="DQ121" s="87">
        <f>IF(('[1]Leakage Tree Data'!T22)="","",'[1]Leakage Tree Data'!T22)</f>
        <v>1.2754682904684955E-2</v>
      </c>
      <c r="DR121" s="87">
        <f>IF(('[1]Leakage Tree Data'!U22)="","",'[1]Leakage Tree Data'!U22)</f>
        <v>-11029.351593017578</v>
      </c>
      <c r="DS121" s="87">
        <f>IF(('[1]Leakage Tree Data'!V22)="","",'[1]Leakage Tree Data'!V22)</f>
        <v>-1.2754682904684955E-2</v>
      </c>
      <c r="DT121" s="87">
        <f>IF(('[1]Leakage Tree Data'!W22)="","",'[1]Leakage Tree Data'!W22)</f>
        <v>1242525.3519287109</v>
      </c>
      <c r="DU121" s="87">
        <f>IF(('[1]Leakage Tree Data'!X22)="","",'[1]Leakage Tree Data'!X22)</f>
        <v>2.3286116158907078E-2</v>
      </c>
      <c r="DV121" s="87">
        <f>IF(('[1]Leakage Tree Data'!Y22)="","",'[1]Leakage Tree Data'!Y22)</f>
        <v>-2.3286116158907078E-2</v>
      </c>
      <c r="DW121" s="87">
        <f>IF(('[1]Leakage Tree Data'!Z22)="","",'[1]Leakage Tree Data'!Z22)</f>
        <v>506082.98715209961</v>
      </c>
      <c r="DX121" s="87">
        <f>IF(('[1]Leakage Tree Data'!AA22)="","",'[1]Leakage Tree Data'!AA22)</f>
        <v>2192552.8151562512</v>
      </c>
      <c r="DY121" s="87">
        <f>IF(('[1]Leakage Tree Data'!AB22)="","",'[1]Leakage Tree Data'!AB22)</f>
        <v>1888168.7882812619</v>
      </c>
      <c r="DZ121" s="87">
        <f>IF(('[1]Leakage Tree Data'!AC22)="","",'[1]Leakage Tree Data'!AC22)</f>
        <v>2192552.8151562512</v>
      </c>
      <c r="EA121" s="87">
        <f>IF(('[1]Leakage Tree Data'!AD22)="","",'[1]Leakage Tree Data'!AD22)</f>
        <v>-1.1628132986420709</v>
      </c>
      <c r="EB121" s="87">
        <f>IF(('[1]Leakage Tree Data'!AE22)="","",'[1]Leakage Tree Data'!AE22)</f>
        <v>-0.41235222363976831</v>
      </c>
      <c r="EC121" s="71">
        <f t="shared" si="23"/>
        <v>185174530.00937501</v>
      </c>
      <c r="ED121" s="71">
        <f t="shared" si="24"/>
        <v>79600037.18835938</v>
      </c>
      <c r="EE121" s="71">
        <f t="shared" si="25"/>
        <v>1888168.7882812619</v>
      </c>
      <c r="EF121" s="71">
        <f t="shared" si="26"/>
        <v>2192552.8151562512</v>
      </c>
      <c r="EG121" s="88">
        <f t="shared" si="27"/>
        <v>-4.1235222363976698E-3</v>
      </c>
      <c r="EH121" s="88">
        <f t="shared" si="28"/>
        <v>-1.0672646150206605E-2</v>
      </c>
      <c r="EI121" s="79"/>
      <c r="EJ121" s="79"/>
      <c r="EK121" s="80"/>
    </row>
    <row r="122" spans="1:14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65" t="str">
        <f t="shared" si="2"/>
        <v/>
      </c>
      <c r="CB122" s="72" t="str">
        <f t="shared" si="3"/>
        <v/>
      </c>
      <c r="CC122" s="73" t="str">
        <f t="shared" si="4"/>
        <v/>
      </c>
      <c r="CD122" s="72" t="str">
        <f t="shared" si="5"/>
        <v/>
      </c>
      <c r="CE122" s="73" t="str">
        <f t="shared" si="6"/>
        <v/>
      </c>
      <c r="CF122" s="72" t="str">
        <f t="shared" si="7"/>
        <v/>
      </c>
      <c r="CG122" s="73" t="str">
        <f t="shared" si="8"/>
        <v/>
      </c>
      <c r="CH122" s="72" t="str">
        <f t="shared" si="9"/>
        <v/>
      </c>
      <c r="CI122" s="73" t="str">
        <f t="shared" si="10"/>
        <v/>
      </c>
      <c r="CJ122" s="72" t="str">
        <f t="shared" si="11"/>
        <v/>
      </c>
      <c r="CK122" s="73" t="str">
        <f t="shared" si="12"/>
        <v/>
      </c>
      <c r="CL122" s="72" t="str">
        <f t="shared" si="13"/>
        <v/>
      </c>
      <c r="CM122" s="73" t="str">
        <f t="shared" si="14"/>
        <v/>
      </c>
      <c r="CN122" s="72" t="str">
        <f t="shared" si="15"/>
        <v/>
      </c>
      <c r="CO122" s="73" t="str">
        <f t="shared" si="16"/>
        <v/>
      </c>
      <c r="CP122" s="72" t="str">
        <f t="shared" si="17"/>
        <v/>
      </c>
      <c r="CQ122" s="73" t="str">
        <f t="shared" si="18"/>
        <v/>
      </c>
      <c r="CR122" s="72" t="str">
        <f t="shared" si="19"/>
        <v/>
      </c>
      <c r="CS122" s="73" t="str">
        <f t="shared" si="20"/>
        <v/>
      </c>
      <c r="CT122" s="72" t="str">
        <f t="shared" si="21"/>
        <v/>
      </c>
      <c r="CU122" s="73" t="str">
        <f t="shared" si="22"/>
        <v/>
      </c>
      <c r="CV122" s="65" t="str">
        <f t="shared" si="0"/>
        <v>A&amp;P KA</v>
      </c>
      <c r="CW122" s="65" t="str">
        <f t="shared" si="1"/>
        <v>FOOD</v>
      </c>
      <c r="CX122" s="77" t="str">
        <f>'[1]Leakage Tree Data'!A23</f>
        <v>US - A&amp;P KA</v>
      </c>
      <c r="CY122" s="77" t="str">
        <f>'[1]Leakage Tree Data'!B23</f>
        <v>US - FOOD</v>
      </c>
      <c r="CZ122" s="87">
        <f>IF(('[1]Leakage Tree Data'!C23)="","",'[1]Leakage Tree Data'!C23)</f>
        <v>118137161.58892822</v>
      </c>
      <c r="DA122" s="87">
        <f>IF(('[1]Leakage Tree Data'!D23)="","",'[1]Leakage Tree Data'!D23)</f>
        <v>1768132.5361328125</v>
      </c>
      <c r="DB122" s="87">
        <f>IF(('[1]Leakage Tree Data'!E23)="","",'[1]Leakage Tree Data'!E23)</f>
        <v>1.4966776857947817</v>
      </c>
      <c r="DC122" s="87">
        <f>IF(('[1]Leakage Tree Data'!F23)="","",'[1]Leakage Tree Data'!F23)</f>
        <v>116369029.05279541</v>
      </c>
      <c r="DD122" s="87">
        <f>IF(('[1]Leakage Tree Data'!G23)="","",'[1]Leakage Tree Data'!G23)</f>
        <v>98.503322314205221</v>
      </c>
      <c r="DE122" s="87">
        <f>IF(('[1]Leakage Tree Data'!H23)="","",'[1]Leakage Tree Data'!H23)</f>
        <v>49128567.359741211</v>
      </c>
      <c r="DF122" s="87" t="str">
        <f>IF(('[1]Leakage Tree Data'!I23)="","",'[1]Leakage Tree Data'!I23)</f>
        <v/>
      </c>
      <c r="DG122" s="87" t="str">
        <f>IF(('[1]Leakage Tree Data'!J23)="","",'[1]Leakage Tree Data'!J23)</f>
        <v/>
      </c>
      <c r="DH122" s="87" t="str">
        <f>IF(('[1]Leakage Tree Data'!K23)="","",'[1]Leakage Tree Data'!K23)</f>
        <v/>
      </c>
      <c r="DI122" s="87" t="str">
        <f>IF(('[1]Leakage Tree Data'!L23)="","",'[1]Leakage Tree Data'!L23)</f>
        <v/>
      </c>
      <c r="DJ122" s="87" t="str">
        <f>IF(('[1]Leakage Tree Data'!M23)="","",'[1]Leakage Tree Data'!M23)</f>
        <v/>
      </c>
      <c r="DK122" s="87" t="str">
        <f>IF(('[1]Leakage Tree Data'!N23)="","",'[1]Leakage Tree Data'!N23)</f>
        <v/>
      </c>
      <c r="DL122" s="87" t="str">
        <f>IF(('[1]Leakage Tree Data'!O23)="","",'[1]Leakage Tree Data'!O23)</f>
        <v/>
      </c>
      <c r="DM122" s="87" t="str">
        <f>IF(('[1]Leakage Tree Data'!P23)="","",'[1]Leakage Tree Data'!P23)</f>
        <v/>
      </c>
      <c r="DN122" s="87" t="str">
        <f>IF(('[1]Leakage Tree Data'!Q23)="","",'[1]Leakage Tree Data'!Q23)</f>
        <v/>
      </c>
      <c r="DO122" s="87">
        <f>IF(('[1]Leakage Tree Data'!R23)="","",'[1]Leakage Tree Data'!R23)</f>
        <v>286111.02508544922</v>
      </c>
      <c r="DP122" s="87">
        <f>IF(('[1]Leakage Tree Data'!S23)="","",'[1]Leakage Tree Data'!S23)</f>
        <v>-56636.027954101563</v>
      </c>
      <c r="DQ122" s="87">
        <f>IF(('[1]Leakage Tree Data'!T23)="","",'[1]Leakage Tree Data'!T23)</f>
        <v>-5.1690831377148472E-2</v>
      </c>
      <c r="DR122" s="87">
        <f>IF(('[1]Leakage Tree Data'!U23)="","",'[1]Leakage Tree Data'!U23)</f>
        <v>342747.05303955078</v>
      </c>
      <c r="DS122" s="87">
        <f>IF(('[1]Leakage Tree Data'!V23)="","",'[1]Leakage Tree Data'!V23)</f>
        <v>5.1690831377143809E-2</v>
      </c>
      <c r="DT122" s="87">
        <f>IF(('[1]Leakage Tree Data'!W23)="","",'[1]Leakage Tree Data'!W23)</f>
        <v>1242525.3519287109</v>
      </c>
      <c r="DU122" s="87" t="str">
        <f>IF(('[1]Leakage Tree Data'!X23)="","",'[1]Leakage Tree Data'!X23)</f>
        <v/>
      </c>
      <c r="DV122" s="87" t="str">
        <f>IF(('[1]Leakage Tree Data'!Y23)="","",'[1]Leakage Tree Data'!Y23)</f>
        <v/>
      </c>
      <c r="DW122" s="87" t="str">
        <f>IF(('[1]Leakage Tree Data'!Z23)="","",'[1]Leakage Tree Data'!Z23)</f>
        <v/>
      </c>
      <c r="DX122" s="87" t="str">
        <f>IF(('[1]Leakage Tree Data'!AA23)="","",'[1]Leakage Tree Data'!AA23)</f>
        <v/>
      </c>
      <c r="DY122" s="87" t="str">
        <f>IF(('[1]Leakage Tree Data'!AB23)="","",'[1]Leakage Tree Data'!AB23)</f>
        <v/>
      </c>
      <c r="DZ122" s="87" t="str">
        <f>IF(('[1]Leakage Tree Data'!AC23)="","",'[1]Leakage Tree Data'!AC23)</f>
        <v/>
      </c>
      <c r="EA122" s="87" t="str">
        <f>IF(('[1]Leakage Tree Data'!AD23)="","",'[1]Leakage Tree Data'!AD23)</f>
        <v/>
      </c>
      <c r="EB122" s="87" t="str">
        <f>IF(('[1]Leakage Tree Data'!AE23)="","",'[1]Leakage Tree Data'!AE23)</f>
        <v/>
      </c>
      <c r="EC122" s="71" t="str">
        <f t="shared" si="23"/>
        <v/>
      </c>
      <c r="ED122" s="71" t="str">
        <f t="shared" si="24"/>
        <v/>
      </c>
      <c r="EE122" s="71" t="str">
        <f t="shared" si="25"/>
        <v/>
      </c>
      <c r="EF122" s="71" t="str">
        <f t="shared" si="26"/>
        <v/>
      </c>
      <c r="EG122" s="88" t="str">
        <f t="shared" si="27"/>
        <v/>
      </c>
      <c r="EH122" s="88" t="str">
        <f t="shared" si="28"/>
        <v/>
      </c>
      <c r="EI122" s="79"/>
      <c r="EJ122" s="79"/>
      <c r="EK122" s="80"/>
    </row>
    <row r="123" spans="1:14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65" t="str">
        <f t="shared" si="2"/>
        <v/>
      </c>
      <c r="CB123" s="72" t="str">
        <f t="shared" si="3"/>
        <v/>
      </c>
      <c r="CC123" s="73" t="str">
        <f t="shared" si="4"/>
        <v/>
      </c>
      <c r="CD123" s="72" t="str">
        <f t="shared" si="5"/>
        <v/>
      </c>
      <c r="CE123" s="73" t="str">
        <f t="shared" si="6"/>
        <v/>
      </c>
      <c r="CF123" s="72">
        <f t="shared" si="7"/>
        <v>2760033.3507812498</v>
      </c>
      <c r="CG123" s="73">
        <f t="shared" si="8"/>
        <v>2</v>
      </c>
      <c r="CH123" s="72" t="str">
        <f t="shared" si="9"/>
        <v/>
      </c>
      <c r="CI123" s="73" t="str">
        <f t="shared" si="10"/>
        <v/>
      </c>
      <c r="CJ123" s="72" t="str">
        <f t="shared" si="11"/>
        <v/>
      </c>
      <c r="CK123" s="73" t="str">
        <f t="shared" si="12"/>
        <v/>
      </c>
      <c r="CL123" s="72" t="str">
        <f t="shared" si="13"/>
        <v/>
      </c>
      <c r="CM123" s="73" t="str">
        <f t="shared" si="14"/>
        <v/>
      </c>
      <c r="CN123" s="72" t="str">
        <f t="shared" si="15"/>
        <v/>
      </c>
      <c r="CO123" s="73" t="str">
        <f t="shared" si="16"/>
        <v/>
      </c>
      <c r="CP123" s="72">
        <f t="shared" si="17"/>
        <v>5869963.6876562499</v>
      </c>
      <c r="CQ123" s="73">
        <f t="shared" si="18"/>
        <v>3</v>
      </c>
      <c r="CR123" s="72" t="str">
        <f t="shared" si="19"/>
        <v/>
      </c>
      <c r="CS123" s="73" t="str">
        <f t="shared" si="20"/>
        <v/>
      </c>
      <c r="CT123" s="72" t="str">
        <f t="shared" si="21"/>
        <v/>
      </c>
      <c r="CU123" s="73" t="str">
        <f t="shared" si="22"/>
        <v/>
      </c>
      <c r="CV123" s="65" t="str">
        <f t="shared" si="0"/>
        <v>Albertsons LLC+SuperValu KA</v>
      </c>
      <c r="CW123" s="65" t="str">
        <f t="shared" si="1"/>
        <v>FOOD</v>
      </c>
      <c r="CX123" s="77" t="str">
        <f>'[1]Leakage Tree Data'!A24</f>
        <v>US - Albertsons LLC+SuperValu KA</v>
      </c>
      <c r="CY123" s="77" t="str">
        <f>'[1]Leakage Tree Data'!B24</f>
        <v>US - FOOD</v>
      </c>
      <c r="CZ123" s="87">
        <f>IF(('[1]Leakage Tree Data'!C24)="","",'[1]Leakage Tree Data'!C24)</f>
        <v>118137161.58892822</v>
      </c>
      <c r="DA123" s="87">
        <f>IF(('[1]Leakage Tree Data'!D24)="","",'[1]Leakage Tree Data'!D24)</f>
        <v>14019622.125610352</v>
      </c>
      <c r="DB123" s="87">
        <f>IF(('[1]Leakage Tree Data'!E24)="","",'[1]Leakage Tree Data'!E24)</f>
        <v>11.867241380314546</v>
      </c>
      <c r="DC123" s="87">
        <f>IF(('[1]Leakage Tree Data'!F24)="","",'[1]Leakage Tree Data'!F24)</f>
        <v>104117539.46331787</v>
      </c>
      <c r="DD123" s="87">
        <f>IF(('[1]Leakage Tree Data'!G24)="","",'[1]Leakage Tree Data'!G24)</f>
        <v>88.132758619685461</v>
      </c>
      <c r="DE123" s="87">
        <f>IF(('[1]Leakage Tree Data'!H24)="","",'[1]Leakage Tree Data'!H24)</f>
        <v>49128567.359741211</v>
      </c>
      <c r="DF123" s="87">
        <f>IF(('[1]Leakage Tree Data'!I24)="","",'[1]Leakage Tree Data'!I24)</f>
        <v>1.5482165907804646</v>
      </c>
      <c r="DG123" s="87">
        <f>IF(('[1]Leakage Tree Data'!J24)="","",'[1]Leakage Tree Data'!J24)</f>
        <v>98.45178340921953</v>
      </c>
      <c r="DH123" s="87">
        <f>IF(('[1]Leakage Tree Data'!K24)="","",'[1]Leakage Tree Data'!K24)</f>
        <v>760616.63067626953</v>
      </c>
      <c r="DI123" s="87">
        <f>IF(('[1]Leakage Tree Data'!L24)="","",'[1]Leakage Tree Data'!L24)</f>
        <v>2760033.3507812498</v>
      </c>
      <c r="DJ123" s="87">
        <f>IF(('[1]Leakage Tree Data'!M24)="","",'[1]Leakage Tree Data'!M24)</f>
        <v>5869963.6876562499</v>
      </c>
      <c r="DK123" s="87">
        <f>IF(('[1]Leakage Tree Data'!N24)="","",'[1]Leakage Tree Data'!N24)</f>
        <v>2760033.3507812498</v>
      </c>
      <c r="DL123" s="87">
        <f>IF(('[1]Leakage Tree Data'!O24)="","",'[1]Leakage Tree Data'!O24)</f>
        <v>0.94267327077991681</v>
      </c>
      <c r="DM123" s="87">
        <f>IF(('[1]Leakage Tree Data'!P24)="","",'[1]Leakage Tree Data'!P24)</f>
        <v>0.79703734867431109</v>
      </c>
      <c r="DN123" s="87" t="str">
        <f>IF(('[1]Leakage Tree Data'!Q24)="","",'[1]Leakage Tree Data'!Q24)</f>
        <v/>
      </c>
      <c r="DO123" s="87">
        <f>IF(('[1]Leakage Tree Data'!R24)="","",'[1]Leakage Tree Data'!R24)</f>
        <v>286111.02508544922</v>
      </c>
      <c r="DP123" s="87">
        <f>IF(('[1]Leakage Tree Data'!S24)="","",'[1]Leakage Tree Data'!S24)</f>
        <v>-1027073.4298706055</v>
      </c>
      <c r="DQ123" s="87">
        <f>IF(('[1]Leakage Tree Data'!T24)="","",'[1]Leakage Tree Data'!T24)</f>
        <v>-0.90031180100376318</v>
      </c>
      <c r="DR123" s="87">
        <f>IF(('[1]Leakage Tree Data'!U24)="","",'[1]Leakage Tree Data'!U24)</f>
        <v>1313184.4549560547</v>
      </c>
      <c r="DS123" s="87">
        <f>IF(('[1]Leakage Tree Data'!V24)="","",'[1]Leakage Tree Data'!V24)</f>
        <v>0.90031180100376673</v>
      </c>
      <c r="DT123" s="87">
        <f>IF(('[1]Leakage Tree Data'!W24)="","",'[1]Leakage Tree Data'!W24)</f>
        <v>1242525.3519287109</v>
      </c>
      <c r="DU123" s="87">
        <f>IF(('[1]Leakage Tree Data'!X24)="","",'[1]Leakage Tree Data'!X24)</f>
        <v>0.16675314757929138</v>
      </c>
      <c r="DV123" s="87">
        <f>IF(('[1]Leakage Tree Data'!Y24)="","",'[1]Leakage Tree Data'!Y24)</f>
        <v>-0.16675314757929982</v>
      </c>
      <c r="DW123" s="87">
        <f>IF(('[1]Leakage Tree Data'!Z24)="","",'[1]Leakage Tree Data'!Z24)</f>
        <v>99088.465942382813</v>
      </c>
      <c r="DX123" s="87">
        <f>IF(('[1]Leakage Tree Data'!AA24)="","",'[1]Leakage Tree Data'!AA24)</f>
        <v>-224317.82671875041</v>
      </c>
      <c r="DY123" s="87">
        <f>IF(('[1]Leakage Tree Data'!AB24)="","",'[1]Leakage Tree Data'!AB24)</f>
        <v>-658477.5071875006</v>
      </c>
      <c r="DZ123" s="87">
        <f>IF(('[1]Leakage Tree Data'!AC24)="","",'[1]Leakage Tree Data'!AC24)</f>
        <v>-224317.82671875041</v>
      </c>
      <c r="EA123" s="87">
        <f>IF(('[1]Leakage Tree Data'!AD24)="","",'[1]Leakage Tree Data'!AD24)</f>
        <v>-0.15031643028141817</v>
      </c>
      <c r="EB123" s="87">
        <f>IF(('[1]Leakage Tree Data'!AE24)="","",'[1]Leakage Tree Data'!AE24)</f>
        <v>-0.11322905173063236</v>
      </c>
      <c r="EC123" s="71" t="str">
        <f t="shared" si="23"/>
        <v/>
      </c>
      <c r="ED123" s="71" t="str">
        <f t="shared" si="24"/>
        <v/>
      </c>
      <c r="EE123" s="71" t="str">
        <f t="shared" si="25"/>
        <v/>
      </c>
      <c r="EF123" s="71" t="str">
        <f t="shared" si="26"/>
        <v/>
      </c>
      <c r="EG123" s="88" t="str">
        <f t="shared" si="27"/>
        <v/>
      </c>
      <c r="EH123" s="88" t="str">
        <f t="shared" si="28"/>
        <v/>
      </c>
      <c r="EI123" s="79"/>
      <c r="EJ123" s="79"/>
      <c r="EK123" s="80"/>
    </row>
    <row r="124" spans="1:14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65" t="str">
        <f t="shared" si="2"/>
        <v/>
      </c>
      <c r="CB124" s="72" t="str">
        <f t="shared" si="3"/>
        <v/>
      </c>
      <c r="CC124" s="73" t="str">
        <f t="shared" si="4"/>
        <v/>
      </c>
      <c r="CD124" s="72" t="str">
        <f t="shared" si="5"/>
        <v/>
      </c>
      <c r="CE124" s="73" t="str">
        <f t="shared" si="6"/>
        <v/>
      </c>
      <c r="CF124" s="72" t="str">
        <f t="shared" si="7"/>
        <v/>
      </c>
      <c r="CG124" s="73" t="str">
        <f t="shared" si="8"/>
        <v/>
      </c>
      <c r="CH124" s="72" t="str">
        <f t="shared" si="9"/>
        <v/>
      </c>
      <c r="CI124" s="73" t="str">
        <f t="shared" si="10"/>
        <v/>
      </c>
      <c r="CJ124" s="72" t="str">
        <f t="shared" si="11"/>
        <v/>
      </c>
      <c r="CK124" s="73" t="str">
        <f t="shared" si="12"/>
        <v/>
      </c>
      <c r="CL124" s="72" t="str">
        <f t="shared" si="13"/>
        <v/>
      </c>
      <c r="CM124" s="73" t="str">
        <f t="shared" si="14"/>
        <v/>
      </c>
      <c r="CN124" s="72" t="str">
        <f t="shared" si="15"/>
        <v/>
      </c>
      <c r="CO124" s="73" t="str">
        <f t="shared" si="16"/>
        <v/>
      </c>
      <c r="CP124" s="72">
        <f t="shared" si="17"/>
        <v>1254900.26046875</v>
      </c>
      <c r="CQ124" s="73">
        <f t="shared" si="18"/>
        <v>5</v>
      </c>
      <c r="CR124" s="72" t="str">
        <f t="shared" si="19"/>
        <v/>
      </c>
      <c r="CS124" s="73" t="str">
        <f t="shared" si="20"/>
        <v/>
      </c>
      <c r="CT124" s="72" t="str">
        <f t="shared" si="21"/>
        <v/>
      </c>
      <c r="CU124" s="73" t="str">
        <f t="shared" si="22"/>
        <v/>
      </c>
      <c r="CV124" s="65" t="str">
        <f t="shared" si="0"/>
        <v>Aldi KA</v>
      </c>
      <c r="CW124" s="65" t="str">
        <f t="shared" si="1"/>
        <v>FOOD</v>
      </c>
      <c r="CX124" s="77" t="str">
        <f>'[1]Leakage Tree Data'!A25</f>
        <v>US - Aldi KA</v>
      </c>
      <c r="CY124" s="77" t="str">
        <f>'[1]Leakage Tree Data'!B25</f>
        <v>US - FOOD</v>
      </c>
      <c r="CZ124" s="87">
        <f>IF(('[1]Leakage Tree Data'!C25)="","",'[1]Leakage Tree Data'!C25)</f>
        <v>118137161.58892822</v>
      </c>
      <c r="DA124" s="87">
        <f>IF(('[1]Leakage Tree Data'!D25)="","",'[1]Leakage Tree Data'!D25)</f>
        <v>19732736.47555542</v>
      </c>
      <c r="DB124" s="87">
        <f>IF(('[1]Leakage Tree Data'!E25)="","",'[1]Leakage Tree Data'!E25)</f>
        <v>16.703242409207135</v>
      </c>
      <c r="DC124" s="87">
        <f>IF(('[1]Leakage Tree Data'!F25)="","",'[1]Leakage Tree Data'!F25)</f>
        <v>98404425.113372803</v>
      </c>
      <c r="DD124" s="87">
        <f>IF(('[1]Leakage Tree Data'!G25)="","",'[1]Leakage Tree Data'!G25)</f>
        <v>83.296757590792865</v>
      </c>
      <c r="DE124" s="87">
        <f>IF(('[1]Leakage Tree Data'!H25)="","",'[1]Leakage Tree Data'!H25)</f>
        <v>49128567.359741211</v>
      </c>
      <c r="DF124" s="87">
        <f>IF(('[1]Leakage Tree Data'!I25)="","",'[1]Leakage Tree Data'!I25)</f>
        <v>0.63382310048282464</v>
      </c>
      <c r="DG124" s="87">
        <f>IF(('[1]Leakage Tree Data'!J25)="","",'[1]Leakage Tree Data'!J25)</f>
        <v>99.366176899517171</v>
      </c>
      <c r="DH124" s="87">
        <f>IF(('[1]Leakage Tree Data'!K25)="","",'[1]Leakage Tree Data'!K25)</f>
        <v>311388.20886230469</v>
      </c>
      <c r="DI124" s="87" t="str">
        <f>IF(('[1]Leakage Tree Data'!L25)="","",'[1]Leakage Tree Data'!L25)</f>
        <v/>
      </c>
      <c r="DJ124" s="87">
        <f>IF(('[1]Leakage Tree Data'!M25)="","",'[1]Leakage Tree Data'!M25)</f>
        <v>1254900.26046875</v>
      </c>
      <c r="DK124" s="87" t="str">
        <f>IF(('[1]Leakage Tree Data'!N25)="","",'[1]Leakage Tree Data'!N25)</f>
        <v/>
      </c>
      <c r="DL124" s="87" t="str">
        <f>IF(('[1]Leakage Tree Data'!O25)="","",'[1]Leakage Tree Data'!O25)</f>
        <v/>
      </c>
      <c r="DM124" s="87">
        <f>IF(('[1]Leakage Tree Data'!P25)="","",'[1]Leakage Tree Data'!P25)</f>
        <v>0.1703932817434641</v>
      </c>
      <c r="DN124" s="87" t="str">
        <f>IF(('[1]Leakage Tree Data'!Q25)="","",'[1]Leakage Tree Data'!Q25)</f>
        <v/>
      </c>
      <c r="DO124" s="87">
        <f>IF(('[1]Leakage Tree Data'!R25)="","",'[1]Leakage Tree Data'!R25)</f>
        <v>286111.02508544922</v>
      </c>
      <c r="DP124" s="87">
        <f>IF(('[1]Leakage Tree Data'!S25)="","",'[1]Leakage Tree Data'!S25)</f>
        <v>1749519.1748352051</v>
      </c>
      <c r="DQ124" s="87">
        <f>IF(('[1]Leakage Tree Data'!T25)="","",'[1]Leakage Tree Data'!T25)</f>
        <v>1.4439662171987564</v>
      </c>
      <c r="DR124" s="87">
        <f>IF(('[1]Leakage Tree Data'!U25)="","",'[1]Leakage Tree Data'!U25)</f>
        <v>-1463408.1497497559</v>
      </c>
      <c r="DS124" s="87">
        <f>IF(('[1]Leakage Tree Data'!V25)="","",'[1]Leakage Tree Data'!V25)</f>
        <v>-1.4439662171987635</v>
      </c>
      <c r="DT124" s="87">
        <f>IF(('[1]Leakage Tree Data'!W25)="","",'[1]Leakage Tree Data'!W25)</f>
        <v>1242525.3519287109</v>
      </c>
      <c r="DU124" s="87">
        <f>IF(('[1]Leakage Tree Data'!X25)="","",'[1]Leakage Tree Data'!X25)</f>
        <v>-0.14686301704793792</v>
      </c>
      <c r="DV124" s="87">
        <f>IF(('[1]Leakage Tree Data'!Y25)="","",'[1]Leakage Tree Data'!Y25)</f>
        <v>0.14686301704793436</v>
      </c>
      <c r="DW124" s="87">
        <f>IF(('[1]Leakage Tree Data'!Z25)="","",'[1]Leakage Tree Data'!Z25)</f>
        <v>-62451.473327636719</v>
      </c>
      <c r="DX124" s="87" t="str">
        <f>IF(('[1]Leakage Tree Data'!AA25)="","",'[1]Leakage Tree Data'!AA25)</f>
        <v/>
      </c>
      <c r="DY124" s="87">
        <f>IF(('[1]Leakage Tree Data'!AB25)="","",'[1]Leakage Tree Data'!AB25)</f>
        <v>-76821.410859375028</v>
      </c>
      <c r="DZ124" s="87" t="str">
        <f>IF(('[1]Leakage Tree Data'!AC25)="","",'[1]Leakage Tree Data'!AC25)</f>
        <v/>
      </c>
      <c r="EA124" s="87" t="str">
        <f>IF(('[1]Leakage Tree Data'!AD25)="","",'[1]Leakage Tree Data'!AD25)</f>
        <v/>
      </c>
      <c r="EB124" s="87">
        <f>IF(('[1]Leakage Tree Data'!AE25)="","",'[1]Leakage Tree Data'!AE25)</f>
        <v>-1.5289863117905894E-2</v>
      </c>
      <c r="EC124" s="71" t="str">
        <f t="shared" si="23"/>
        <v/>
      </c>
      <c r="ED124" s="71" t="str">
        <f t="shared" si="24"/>
        <v/>
      </c>
      <c r="EE124" s="71" t="str">
        <f t="shared" si="25"/>
        <v/>
      </c>
      <c r="EF124" s="71" t="str">
        <f t="shared" si="26"/>
        <v/>
      </c>
      <c r="EG124" s="88" t="str">
        <f t="shared" si="27"/>
        <v/>
      </c>
      <c r="EH124" s="88" t="str">
        <f t="shared" si="28"/>
        <v/>
      </c>
      <c r="EI124" s="79"/>
      <c r="EJ124" s="79"/>
      <c r="EK124" s="80"/>
    </row>
    <row r="125" spans="1:14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65" t="str">
        <f t="shared" si="2"/>
        <v/>
      </c>
      <c r="CB125" s="72" t="str">
        <f t="shared" si="3"/>
        <v/>
      </c>
      <c r="CC125" s="73" t="str">
        <f t="shared" si="4"/>
        <v/>
      </c>
      <c r="CD125" s="72" t="str">
        <f t="shared" si="5"/>
        <v/>
      </c>
      <c r="CE125" s="73" t="str">
        <f t="shared" si="6"/>
        <v/>
      </c>
      <c r="CF125" s="72">
        <f t="shared" si="7"/>
        <v>11567169.174453124</v>
      </c>
      <c r="CG125" s="73">
        <f t="shared" si="8"/>
        <v>1</v>
      </c>
      <c r="CH125" s="72" t="str">
        <f t="shared" si="9"/>
        <v/>
      </c>
      <c r="CI125" s="73" t="str">
        <f t="shared" si="10"/>
        <v/>
      </c>
      <c r="CJ125" s="72" t="str">
        <f t="shared" si="11"/>
        <v/>
      </c>
      <c r="CK125" s="73" t="str">
        <f t="shared" si="12"/>
        <v/>
      </c>
      <c r="CL125" s="72" t="str">
        <f t="shared" si="13"/>
        <v/>
      </c>
      <c r="CM125" s="73" t="str">
        <f t="shared" si="14"/>
        <v/>
      </c>
      <c r="CN125" s="72" t="str">
        <f t="shared" si="15"/>
        <v/>
      </c>
      <c r="CO125" s="73" t="str">
        <f t="shared" si="16"/>
        <v/>
      </c>
      <c r="CP125" s="72">
        <f t="shared" si="17"/>
        <v>26302439.316875</v>
      </c>
      <c r="CQ125" s="73">
        <f t="shared" si="18"/>
        <v>1</v>
      </c>
      <c r="CR125" s="72" t="str">
        <f t="shared" si="19"/>
        <v/>
      </c>
      <c r="CS125" s="73" t="str">
        <f t="shared" si="20"/>
        <v/>
      </c>
      <c r="CT125" s="72" t="str">
        <f t="shared" si="21"/>
        <v/>
      </c>
      <c r="CU125" s="73" t="str">
        <f t="shared" si="22"/>
        <v/>
      </c>
      <c r="CV125" s="65" t="str">
        <f t="shared" si="0"/>
        <v>Kroger KA</v>
      </c>
      <c r="CW125" s="65" t="str">
        <f t="shared" si="1"/>
        <v>FOOD</v>
      </c>
      <c r="CX125" s="77" t="str">
        <f>'[1]Leakage Tree Data'!A26</f>
        <v>US - Kroger KA</v>
      </c>
      <c r="CY125" s="77" t="str">
        <f>'[1]Leakage Tree Data'!B26</f>
        <v>US - FOOD</v>
      </c>
      <c r="CZ125" s="87">
        <f>IF(('[1]Leakage Tree Data'!C26)="","",'[1]Leakage Tree Data'!C26)</f>
        <v>118137161.58892822</v>
      </c>
      <c r="DA125" s="87">
        <f>IF(('[1]Leakage Tree Data'!D26)="","",'[1]Leakage Tree Data'!D26)</f>
        <v>21921726.51385498</v>
      </c>
      <c r="DB125" s="87">
        <f>IF(('[1]Leakage Tree Data'!E26)="","",'[1]Leakage Tree Data'!E26)</f>
        <v>18.556164901044546</v>
      </c>
      <c r="DC125" s="87">
        <f>IF(('[1]Leakage Tree Data'!F26)="","",'[1]Leakage Tree Data'!F26)</f>
        <v>96215435.075073242</v>
      </c>
      <c r="DD125" s="87">
        <f>IF(('[1]Leakage Tree Data'!G26)="","",'[1]Leakage Tree Data'!G26)</f>
        <v>81.443835098955446</v>
      </c>
      <c r="DE125" s="87">
        <f>IF(('[1]Leakage Tree Data'!H26)="","",'[1]Leakage Tree Data'!H26)</f>
        <v>49128567.359741211</v>
      </c>
      <c r="DF125" s="87">
        <f>IF(('[1]Leakage Tree Data'!I26)="","",'[1]Leakage Tree Data'!I26)</f>
        <v>6.4873032248346494</v>
      </c>
      <c r="DG125" s="87">
        <f>IF(('[1]Leakage Tree Data'!J26)="","",'[1]Leakage Tree Data'!J26)</f>
        <v>93.512696775165352</v>
      </c>
      <c r="DH125" s="87">
        <f>IF(('[1]Leakage Tree Data'!K26)="","",'[1]Leakage Tree Data'!K26)</f>
        <v>3187119.1346435547</v>
      </c>
      <c r="DI125" s="87">
        <f>IF(('[1]Leakage Tree Data'!L26)="","",'[1]Leakage Tree Data'!L26)</f>
        <v>11567169.174453124</v>
      </c>
      <c r="DJ125" s="87">
        <f>IF(('[1]Leakage Tree Data'!M26)="","",'[1]Leakage Tree Data'!M26)</f>
        <v>26302439.316875</v>
      </c>
      <c r="DK125" s="87">
        <f>IF(('[1]Leakage Tree Data'!N26)="","",'[1]Leakage Tree Data'!N26)</f>
        <v>11567169.174453124</v>
      </c>
      <c r="DL125" s="87">
        <f>IF(('[1]Leakage Tree Data'!O26)="","",'[1]Leakage Tree Data'!O26)</f>
        <v>3.9506990726252904</v>
      </c>
      <c r="DM125" s="87">
        <f>IF(('[1]Leakage Tree Data'!P26)="","",'[1]Leakage Tree Data'!P26)</f>
        <v>3.5714065047580372</v>
      </c>
      <c r="DN125" s="87" t="str">
        <f>IF(('[1]Leakage Tree Data'!Q26)="","",'[1]Leakage Tree Data'!Q26)</f>
        <v/>
      </c>
      <c r="DO125" s="87">
        <f>IF(('[1]Leakage Tree Data'!R26)="","",'[1]Leakage Tree Data'!R26)</f>
        <v>286111.02508544922</v>
      </c>
      <c r="DP125" s="87">
        <f>IF(('[1]Leakage Tree Data'!S26)="","",'[1]Leakage Tree Data'!S26)</f>
        <v>706385.24487304688</v>
      </c>
      <c r="DQ125" s="87">
        <f>IF(('[1]Leakage Tree Data'!T26)="","",'[1]Leakage Tree Data'!T26)</f>
        <v>0.55433872513865623</v>
      </c>
      <c r="DR125" s="87">
        <f>IF(('[1]Leakage Tree Data'!U26)="","",'[1]Leakage Tree Data'!U26)</f>
        <v>-420274.21978759766</v>
      </c>
      <c r="DS125" s="87">
        <f>IF(('[1]Leakage Tree Data'!V26)="","",'[1]Leakage Tree Data'!V26)</f>
        <v>-0.55433872513866334</v>
      </c>
      <c r="DT125" s="87">
        <f>IF(('[1]Leakage Tree Data'!W26)="","",'[1]Leakage Tree Data'!W26)</f>
        <v>1242525.3519287109</v>
      </c>
      <c r="DU125" s="87">
        <f>IF(('[1]Leakage Tree Data'!X26)="","",'[1]Leakage Tree Data'!X26)</f>
        <v>0.28941704226555043</v>
      </c>
      <c r="DV125" s="87">
        <f>IF(('[1]Leakage Tree Data'!Y26)="","",'[1]Leakage Tree Data'!Y26)</f>
        <v>-0.28941704226555487</v>
      </c>
      <c r="DW125" s="87">
        <f>IF(('[1]Leakage Tree Data'!Z26)="","",'[1]Leakage Tree Data'!Z26)</f>
        <v>219196.75366210938</v>
      </c>
      <c r="DX125" s="87">
        <f>IF(('[1]Leakage Tree Data'!AA26)="","",'[1]Leakage Tree Data'!AA26)</f>
        <v>1767126.751015624</v>
      </c>
      <c r="DY125" s="87">
        <f>IF(('[1]Leakage Tree Data'!AB26)="","",'[1]Leakage Tree Data'!AB26)</f>
        <v>342879.72835937515</v>
      </c>
      <c r="DZ125" s="87">
        <f>IF(('[1]Leakage Tree Data'!AC26)="","",'[1]Leakage Tree Data'!AC26)</f>
        <v>1767126.751015624</v>
      </c>
      <c r="EA125" s="87">
        <f>IF(('[1]Leakage Tree Data'!AD26)="","",'[1]Leakage Tree Data'!AD26)</f>
        <v>0.36152849526908248</v>
      </c>
      <c r="EB125" s="87">
        <f>IF(('[1]Leakage Tree Data'!AE26)="","",'[1]Leakage Tree Data'!AE26)</f>
        <v>-4.8158129047522813E-2</v>
      </c>
      <c r="EC125" s="71" t="str">
        <f t="shared" si="23"/>
        <v/>
      </c>
      <c r="ED125" s="71" t="str">
        <f t="shared" si="24"/>
        <v/>
      </c>
      <c r="EE125" s="71" t="str">
        <f t="shared" si="25"/>
        <v/>
      </c>
      <c r="EF125" s="71" t="str">
        <f t="shared" si="26"/>
        <v/>
      </c>
      <c r="EG125" s="88" t="str">
        <f t="shared" si="27"/>
        <v/>
      </c>
      <c r="EH125" s="88" t="str">
        <f t="shared" si="28"/>
        <v/>
      </c>
      <c r="EI125" s="79"/>
      <c r="EJ125" s="79"/>
      <c r="EK125" s="80"/>
    </row>
    <row r="126" spans="1:14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65" t="str">
        <f t="shared" si="2"/>
        <v/>
      </c>
      <c r="CB126" s="72" t="str">
        <f t="shared" si="3"/>
        <v/>
      </c>
      <c r="CC126" s="73" t="str">
        <f t="shared" si="4"/>
        <v/>
      </c>
      <c r="CD126" s="72" t="str">
        <f t="shared" si="5"/>
        <v/>
      </c>
      <c r="CE126" s="73" t="str">
        <f t="shared" si="6"/>
        <v/>
      </c>
      <c r="CF126" s="72">
        <f t="shared" si="7"/>
        <v>2377168.4831249998</v>
      </c>
      <c r="CG126" s="73">
        <f t="shared" si="8"/>
        <v>3</v>
      </c>
      <c r="CH126" s="72" t="str">
        <f t="shared" si="9"/>
        <v/>
      </c>
      <c r="CI126" s="73" t="str">
        <f t="shared" si="10"/>
        <v/>
      </c>
      <c r="CJ126" s="72" t="str">
        <f t="shared" si="11"/>
        <v/>
      </c>
      <c r="CK126" s="73" t="str">
        <f t="shared" si="12"/>
        <v/>
      </c>
      <c r="CL126" s="72" t="str">
        <f t="shared" si="13"/>
        <v/>
      </c>
      <c r="CM126" s="73" t="str">
        <f t="shared" si="14"/>
        <v/>
      </c>
      <c r="CN126" s="72" t="str">
        <f t="shared" si="15"/>
        <v/>
      </c>
      <c r="CO126" s="73" t="str">
        <f t="shared" si="16"/>
        <v/>
      </c>
      <c r="CP126" s="72">
        <f t="shared" si="17"/>
        <v>7229235.2821875</v>
      </c>
      <c r="CQ126" s="73">
        <f t="shared" si="18"/>
        <v>2</v>
      </c>
      <c r="CR126" s="72" t="str">
        <f t="shared" si="19"/>
        <v/>
      </c>
      <c r="CS126" s="73" t="str">
        <f t="shared" si="20"/>
        <v/>
      </c>
      <c r="CT126" s="72" t="str">
        <f t="shared" si="21"/>
        <v/>
      </c>
      <c r="CU126" s="73" t="str">
        <f t="shared" si="22"/>
        <v/>
      </c>
      <c r="CV126" s="65" t="str">
        <f t="shared" si="0"/>
        <v>Safeway KA</v>
      </c>
      <c r="CW126" s="65" t="str">
        <f t="shared" si="1"/>
        <v>FOOD</v>
      </c>
      <c r="CX126" s="77" t="str">
        <f>'[1]Leakage Tree Data'!A27</f>
        <v>US - Safeway KA</v>
      </c>
      <c r="CY126" s="77" t="str">
        <f>'[1]Leakage Tree Data'!B27</f>
        <v>US - FOOD</v>
      </c>
      <c r="CZ126" s="87">
        <f>IF(('[1]Leakage Tree Data'!C27)="","",'[1]Leakage Tree Data'!C27)</f>
        <v>118137161.58892822</v>
      </c>
      <c r="DA126" s="87">
        <f>IF(('[1]Leakage Tree Data'!D27)="","",'[1]Leakage Tree Data'!D27)</f>
        <v>13279909.957214355</v>
      </c>
      <c r="DB126" s="87">
        <f>IF(('[1]Leakage Tree Data'!E27)="","",'[1]Leakage Tree Data'!E27)</f>
        <v>11.241094485936037</v>
      </c>
      <c r="DC126" s="87">
        <f>IF(('[1]Leakage Tree Data'!F27)="","",'[1]Leakage Tree Data'!F27)</f>
        <v>104857251.63171387</v>
      </c>
      <c r="DD126" s="87">
        <f>IF(('[1]Leakage Tree Data'!G27)="","",'[1]Leakage Tree Data'!G27)</f>
        <v>88.758905514063969</v>
      </c>
      <c r="DE126" s="87">
        <f>IF(('[1]Leakage Tree Data'!H27)="","",'[1]Leakage Tree Data'!H27)</f>
        <v>49128567.359741211</v>
      </c>
      <c r="DF126" s="87">
        <f>IF(('[1]Leakage Tree Data'!I27)="","",'[1]Leakage Tree Data'!I27)</f>
        <v>1.5187813012441906</v>
      </c>
      <c r="DG126" s="87">
        <f>IF(('[1]Leakage Tree Data'!J27)="","",'[1]Leakage Tree Data'!J27)</f>
        <v>98.481218698755811</v>
      </c>
      <c r="DH126" s="87">
        <f>IF(('[1]Leakage Tree Data'!K27)="","",'[1]Leakage Tree Data'!K27)</f>
        <v>746155.49462890625</v>
      </c>
      <c r="DI126" s="87">
        <f>IF(('[1]Leakage Tree Data'!L27)="","",'[1]Leakage Tree Data'!L27)</f>
        <v>2377168.4831249998</v>
      </c>
      <c r="DJ126" s="87">
        <f>IF(('[1]Leakage Tree Data'!M27)="","",'[1]Leakage Tree Data'!M27)</f>
        <v>7229235.2821875</v>
      </c>
      <c r="DK126" s="87">
        <f>IF(('[1]Leakage Tree Data'!N27)="","",'[1]Leakage Tree Data'!N27)</f>
        <v>2377168.4831249998</v>
      </c>
      <c r="DL126" s="87">
        <f>IF(('[1]Leakage Tree Data'!O27)="","",'[1]Leakage Tree Data'!O27)</f>
        <v>0.81190801138257052</v>
      </c>
      <c r="DM126" s="87">
        <f>IF(('[1]Leakage Tree Data'!P27)="","",'[1]Leakage Tree Data'!P27)</f>
        <v>0.98160241338019949</v>
      </c>
      <c r="DN126" s="87" t="str">
        <f>IF(('[1]Leakage Tree Data'!Q27)="","",'[1]Leakage Tree Data'!Q27)</f>
        <v/>
      </c>
      <c r="DO126" s="87">
        <f>IF(('[1]Leakage Tree Data'!R27)="","",'[1]Leakage Tree Data'!R27)</f>
        <v>286111.02508544922</v>
      </c>
      <c r="DP126" s="87">
        <f>IF(('[1]Leakage Tree Data'!S27)="","",'[1]Leakage Tree Data'!S27)</f>
        <v>-204547.68560791016</v>
      </c>
      <c r="DQ126" s="87">
        <f>IF(('[1]Leakage Tree Data'!T27)="","",'[1]Leakage Tree Data'!T27)</f>
        <v>-0.20085497340917868</v>
      </c>
      <c r="DR126" s="87">
        <f>IF(('[1]Leakage Tree Data'!U27)="","",'[1]Leakage Tree Data'!U27)</f>
        <v>490658.71069335938</v>
      </c>
      <c r="DS126" s="87">
        <f>IF(('[1]Leakage Tree Data'!V27)="","",'[1]Leakage Tree Data'!V27)</f>
        <v>0.20085497340917868</v>
      </c>
      <c r="DT126" s="87">
        <f>IF(('[1]Leakage Tree Data'!W27)="","",'[1]Leakage Tree Data'!W27)</f>
        <v>1242525.3519287109</v>
      </c>
      <c r="DU126" s="87">
        <f>IF(('[1]Leakage Tree Data'!X27)="","",'[1]Leakage Tree Data'!X27)</f>
        <v>-4.9241777512339491E-2</v>
      </c>
      <c r="DV126" s="87">
        <f>IF(('[1]Leakage Tree Data'!Y27)="","",'[1]Leakage Tree Data'!Y27)</f>
        <v>4.9241777512335716E-2</v>
      </c>
      <c r="DW126" s="87">
        <f>IF(('[1]Leakage Tree Data'!Z27)="","",'[1]Leakage Tree Data'!Z27)</f>
        <v>-4708.695556640625</v>
      </c>
      <c r="DX126" s="87">
        <f>IF(('[1]Leakage Tree Data'!AA27)="","",'[1]Leakage Tree Data'!AA27)</f>
        <v>183587.5</v>
      </c>
      <c r="DY126" s="87">
        <f>IF(('[1]Leakage Tree Data'!AB27)="","",'[1]Leakage Tree Data'!AB27)</f>
        <v>-23438.855781249702</v>
      </c>
      <c r="DZ126" s="87">
        <f>IF(('[1]Leakage Tree Data'!AC27)="","",'[1]Leakage Tree Data'!AC27)</f>
        <v>183587.5</v>
      </c>
      <c r="EA126" s="87">
        <f>IF(('[1]Leakage Tree Data'!AD27)="","",'[1]Leakage Tree Data'!AD27)</f>
        <v>8.5302316240678522E-3</v>
      </c>
      <c r="EB126" s="87">
        <f>IF(('[1]Leakage Tree Data'!AE27)="","",'[1]Leakage Tree Data'!AE27)</f>
        <v>-2.9644434656523444E-2</v>
      </c>
      <c r="EC126" s="71" t="str">
        <f t="shared" si="23"/>
        <v/>
      </c>
      <c r="ED126" s="71" t="str">
        <f t="shared" si="24"/>
        <v/>
      </c>
      <c r="EE126" s="71" t="str">
        <f t="shared" si="25"/>
        <v/>
      </c>
      <c r="EF126" s="71" t="str">
        <f t="shared" si="26"/>
        <v/>
      </c>
      <c r="EG126" s="88" t="str">
        <f t="shared" si="27"/>
        <v/>
      </c>
      <c r="EH126" s="88" t="str">
        <f t="shared" si="28"/>
        <v/>
      </c>
      <c r="EI126" s="79"/>
      <c r="EJ126" s="79"/>
      <c r="EK126" s="80"/>
    </row>
    <row r="127" spans="1:14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65" t="str">
        <f t="shared" si="2"/>
        <v/>
      </c>
      <c r="CB127" s="72" t="str">
        <f t="shared" si="3"/>
        <v/>
      </c>
      <c r="CC127" s="73" t="str">
        <f t="shared" si="4"/>
        <v/>
      </c>
      <c r="CD127" s="72" t="str">
        <f t="shared" si="5"/>
        <v/>
      </c>
      <c r="CE127" s="73" t="str">
        <f t="shared" si="6"/>
        <v/>
      </c>
      <c r="CF127" s="72" t="str">
        <f t="shared" si="7"/>
        <v/>
      </c>
      <c r="CG127" s="73" t="str">
        <f t="shared" si="8"/>
        <v/>
      </c>
      <c r="CH127" s="72" t="str">
        <f t="shared" si="9"/>
        <v/>
      </c>
      <c r="CI127" s="73" t="str">
        <f t="shared" si="10"/>
        <v/>
      </c>
      <c r="CJ127" s="72" t="str">
        <f t="shared" si="11"/>
        <v/>
      </c>
      <c r="CK127" s="73" t="str">
        <f t="shared" si="12"/>
        <v/>
      </c>
      <c r="CL127" s="72" t="str">
        <f t="shared" si="13"/>
        <v/>
      </c>
      <c r="CM127" s="73" t="str">
        <f t="shared" si="14"/>
        <v/>
      </c>
      <c r="CN127" s="72" t="str">
        <f t="shared" si="15"/>
        <v/>
      </c>
      <c r="CO127" s="73" t="str">
        <f t="shared" si="16"/>
        <v/>
      </c>
      <c r="CP127" s="72" t="str">
        <f t="shared" si="17"/>
        <v/>
      </c>
      <c r="CQ127" s="73" t="str">
        <f t="shared" si="18"/>
        <v/>
      </c>
      <c r="CR127" s="72" t="str">
        <f t="shared" si="19"/>
        <v/>
      </c>
      <c r="CS127" s="73" t="str">
        <f t="shared" si="20"/>
        <v/>
      </c>
      <c r="CT127" s="72" t="str">
        <f t="shared" si="21"/>
        <v/>
      </c>
      <c r="CU127" s="73" t="str">
        <f t="shared" si="22"/>
        <v/>
      </c>
      <c r="CV127" s="65" t="str">
        <f t="shared" si="0"/>
        <v>Save A Lot KA</v>
      </c>
      <c r="CW127" s="65" t="str">
        <f t="shared" si="1"/>
        <v>FOOD</v>
      </c>
      <c r="CX127" s="77" t="str">
        <f>'[1]Leakage Tree Data'!A28</f>
        <v>US - Save A Lot KA</v>
      </c>
      <c r="CY127" s="77" t="str">
        <f>'[1]Leakage Tree Data'!B28</f>
        <v>US - FOOD</v>
      </c>
      <c r="CZ127" s="87">
        <f>IF(('[1]Leakage Tree Data'!C28)="","",'[1]Leakage Tree Data'!C28)</f>
        <v>118137161.58892822</v>
      </c>
      <c r="DA127" s="87">
        <f>IF(('[1]Leakage Tree Data'!D28)="","",'[1]Leakage Tree Data'!D28)</f>
        <v>10263890.296539307</v>
      </c>
      <c r="DB127" s="87">
        <f>IF(('[1]Leakage Tree Data'!E28)="","",'[1]Leakage Tree Data'!E28)</f>
        <v>8.6881131715807491</v>
      </c>
      <c r="DC127" s="87">
        <f>IF(('[1]Leakage Tree Data'!F28)="","",'[1]Leakage Tree Data'!F28)</f>
        <v>107873271.29238892</v>
      </c>
      <c r="DD127" s="87">
        <f>IF(('[1]Leakage Tree Data'!G28)="","",'[1]Leakage Tree Data'!G28)</f>
        <v>91.311886828419247</v>
      </c>
      <c r="DE127" s="87">
        <f>IF(('[1]Leakage Tree Data'!H28)="","",'[1]Leakage Tree Data'!H28)</f>
        <v>49128567.359741211</v>
      </c>
      <c r="DF127" s="87" t="str">
        <f>IF(('[1]Leakage Tree Data'!I28)="","",'[1]Leakage Tree Data'!I28)</f>
        <v/>
      </c>
      <c r="DG127" s="87" t="str">
        <f>IF(('[1]Leakage Tree Data'!J28)="","",'[1]Leakage Tree Data'!J28)</f>
        <v/>
      </c>
      <c r="DH127" s="87" t="str">
        <f>IF(('[1]Leakage Tree Data'!K28)="","",'[1]Leakage Tree Data'!K28)</f>
        <v/>
      </c>
      <c r="DI127" s="87" t="str">
        <f>IF(('[1]Leakage Tree Data'!L28)="","",'[1]Leakage Tree Data'!L28)</f>
        <v/>
      </c>
      <c r="DJ127" s="87" t="str">
        <f>IF(('[1]Leakage Tree Data'!M28)="","",'[1]Leakage Tree Data'!M28)</f>
        <v/>
      </c>
      <c r="DK127" s="87" t="str">
        <f>IF(('[1]Leakage Tree Data'!N28)="","",'[1]Leakage Tree Data'!N28)</f>
        <v/>
      </c>
      <c r="DL127" s="87" t="str">
        <f>IF(('[1]Leakage Tree Data'!O28)="","",'[1]Leakage Tree Data'!O28)</f>
        <v/>
      </c>
      <c r="DM127" s="87" t="str">
        <f>IF(('[1]Leakage Tree Data'!P28)="","",'[1]Leakage Tree Data'!P28)</f>
        <v/>
      </c>
      <c r="DN127" s="87" t="str">
        <f>IF(('[1]Leakage Tree Data'!Q28)="","",'[1]Leakage Tree Data'!Q28)</f>
        <v/>
      </c>
      <c r="DO127" s="87">
        <f>IF(('[1]Leakage Tree Data'!R28)="","",'[1]Leakage Tree Data'!R28)</f>
        <v>286111.02508544922</v>
      </c>
      <c r="DP127" s="87">
        <f>IF(('[1]Leakage Tree Data'!S28)="","",'[1]Leakage Tree Data'!S28)</f>
        <v>763463.12905883789</v>
      </c>
      <c r="DQ127" s="87">
        <f>IF(('[1]Leakage Tree Data'!T28)="","",'[1]Leakage Tree Data'!T28)</f>
        <v>0.62672795521913649</v>
      </c>
      <c r="DR127" s="87">
        <f>IF(('[1]Leakage Tree Data'!U28)="","",'[1]Leakage Tree Data'!U28)</f>
        <v>-477352.10397338867</v>
      </c>
      <c r="DS127" s="87">
        <f>IF(('[1]Leakage Tree Data'!V28)="","",'[1]Leakage Tree Data'!V28)</f>
        <v>-0.62672795521913827</v>
      </c>
      <c r="DT127" s="87">
        <f>IF(('[1]Leakage Tree Data'!W28)="","",'[1]Leakage Tree Data'!W28)</f>
        <v>1242525.3519287109</v>
      </c>
      <c r="DU127" s="87" t="str">
        <f>IF(('[1]Leakage Tree Data'!X28)="","",'[1]Leakage Tree Data'!X28)</f>
        <v/>
      </c>
      <c r="DV127" s="87" t="str">
        <f>IF(('[1]Leakage Tree Data'!Y28)="","",'[1]Leakage Tree Data'!Y28)</f>
        <v/>
      </c>
      <c r="DW127" s="87" t="str">
        <f>IF(('[1]Leakage Tree Data'!Z28)="","",'[1]Leakage Tree Data'!Z28)</f>
        <v/>
      </c>
      <c r="DX127" s="87" t="str">
        <f>IF(('[1]Leakage Tree Data'!AA28)="","",'[1]Leakage Tree Data'!AA28)</f>
        <v/>
      </c>
      <c r="DY127" s="87" t="str">
        <f>IF(('[1]Leakage Tree Data'!AB28)="","",'[1]Leakage Tree Data'!AB28)</f>
        <v/>
      </c>
      <c r="DZ127" s="87" t="str">
        <f>IF(('[1]Leakage Tree Data'!AC28)="","",'[1]Leakage Tree Data'!AC28)</f>
        <v/>
      </c>
      <c r="EA127" s="87" t="str">
        <f>IF(('[1]Leakage Tree Data'!AD28)="","",'[1]Leakage Tree Data'!AD28)</f>
        <v/>
      </c>
      <c r="EB127" s="87" t="str">
        <f>IF(('[1]Leakage Tree Data'!AE28)="","",'[1]Leakage Tree Data'!AE28)</f>
        <v/>
      </c>
      <c r="EC127" s="71" t="str">
        <f t="shared" si="23"/>
        <v/>
      </c>
      <c r="ED127" s="71" t="str">
        <f t="shared" si="24"/>
        <v/>
      </c>
      <c r="EE127" s="71" t="str">
        <f t="shared" si="25"/>
        <v/>
      </c>
      <c r="EF127" s="71" t="str">
        <f t="shared" si="26"/>
        <v/>
      </c>
      <c r="EG127" s="88" t="str">
        <f t="shared" si="27"/>
        <v/>
      </c>
      <c r="EH127" s="88" t="str">
        <f t="shared" si="28"/>
        <v/>
      </c>
      <c r="EI127" s="79"/>
      <c r="EJ127" s="79"/>
      <c r="EK127" s="80"/>
    </row>
    <row r="128" spans="1:14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65" t="str">
        <f t="shared" si="2"/>
        <v/>
      </c>
      <c r="CB128" s="72" t="str">
        <f t="shared" si="3"/>
        <v/>
      </c>
      <c r="CC128" s="73" t="str">
        <f t="shared" si="4"/>
        <v/>
      </c>
      <c r="CD128" s="72" t="str">
        <f t="shared" si="5"/>
        <v/>
      </c>
      <c r="CE128" s="73" t="str">
        <f t="shared" si="6"/>
        <v/>
      </c>
      <c r="CF128" s="72" t="str">
        <f t="shared" si="7"/>
        <v/>
      </c>
      <c r="CG128" s="73" t="str">
        <f t="shared" si="8"/>
        <v/>
      </c>
      <c r="CH128" s="72" t="str">
        <f t="shared" si="9"/>
        <v/>
      </c>
      <c r="CI128" s="73" t="str">
        <f t="shared" si="10"/>
        <v/>
      </c>
      <c r="CJ128" s="72" t="str">
        <f t="shared" si="11"/>
        <v/>
      </c>
      <c r="CK128" s="73" t="str">
        <f t="shared" si="12"/>
        <v/>
      </c>
      <c r="CL128" s="72" t="str">
        <f t="shared" si="13"/>
        <v/>
      </c>
      <c r="CM128" s="73" t="str">
        <f t="shared" si="14"/>
        <v/>
      </c>
      <c r="CN128" s="72" t="str">
        <f t="shared" si="15"/>
        <v/>
      </c>
      <c r="CO128" s="73" t="str">
        <f t="shared" si="16"/>
        <v/>
      </c>
      <c r="CP128" s="72" t="str">
        <f t="shared" si="17"/>
        <v/>
      </c>
      <c r="CQ128" s="73" t="str">
        <f t="shared" si="18"/>
        <v/>
      </c>
      <c r="CR128" s="72" t="str">
        <f t="shared" si="19"/>
        <v/>
      </c>
      <c r="CS128" s="73" t="str">
        <f t="shared" si="20"/>
        <v/>
      </c>
      <c r="CT128" s="72" t="str">
        <f t="shared" si="21"/>
        <v/>
      </c>
      <c r="CU128" s="73" t="str">
        <f t="shared" si="22"/>
        <v/>
      </c>
      <c r="CV128" s="65" t="str">
        <f t="shared" si="0"/>
        <v>Shop N Save KA</v>
      </c>
      <c r="CW128" s="65" t="str">
        <f t="shared" si="1"/>
        <v>FOOD</v>
      </c>
      <c r="CX128" s="77" t="str">
        <f>'[1]Leakage Tree Data'!A29</f>
        <v>US - Shop N Save KA</v>
      </c>
      <c r="CY128" s="77" t="str">
        <f>'[1]Leakage Tree Data'!B29</f>
        <v>US - FOOD</v>
      </c>
      <c r="CZ128" s="87">
        <f>IF(('[1]Leakage Tree Data'!C29)="","",'[1]Leakage Tree Data'!C29)</f>
        <v>118137161.58892822</v>
      </c>
      <c r="DA128" s="87">
        <f>IF(('[1]Leakage Tree Data'!D29)="","",'[1]Leakage Tree Data'!D29)</f>
        <v>1777778.8415527344</v>
      </c>
      <c r="DB128" s="87">
        <f>IF(('[1]Leakage Tree Data'!E29)="","",'[1]Leakage Tree Data'!E29)</f>
        <v>1.5048430296122395</v>
      </c>
      <c r="DC128" s="87">
        <f>IF(('[1]Leakage Tree Data'!F29)="","",'[1]Leakage Tree Data'!F29)</f>
        <v>116359382.74737549</v>
      </c>
      <c r="DD128" s="87">
        <f>IF(('[1]Leakage Tree Data'!G29)="","",'[1]Leakage Tree Data'!G29)</f>
        <v>98.495156970387754</v>
      </c>
      <c r="DE128" s="87">
        <f>IF(('[1]Leakage Tree Data'!H29)="","",'[1]Leakage Tree Data'!H29)</f>
        <v>49128567.359741211</v>
      </c>
      <c r="DF128" s="87">
        <f>IF(('[1]Leakage Tree Data'!I29)="","",'[1]Leakage Tree Data'!I29)</f>
        <v>0.16623142141866998</v>
      </c>
      <c r="DG128" s="87">
        <f>IF(('[1]Leakage Tree Data'!J29)="","",'[1]Leakage Tree Data'!J29)</f>
        <v>99.833768578581328</v>
      </c>
      <c r="DH128" s="87">
        <f>IF(('[1]Leakage Tree Data'!K29)="","",'[1]Leakage Tree Data'!K29)</f>
        <v>81667.115844726563</v>
      </c>
      <c r="DI128" s="87" t="str">
        <f>IF(('[1]Leakage Tree Data'!L29)="","",'[1]Leakage Tree Data'!L29)</f>
        <v/>
      </c>
      <c r="DJ128" s="87" t="str">
        <f>IF(('[1]Leakage Tree Data'!M29)="","",'[1]Leakage Tree Data'!M29)</f>
        <v/>
      </c>
      <c r="DK128" s="87" t="str">
        <f>IF(('[1]Leakage Tree Data'!N29)="","",'[1]Leakage Tree Data'!N29)</f>
        <v/>
      </c>
      <c r="DL128" s="87" t="str">
        <f>IF(('[1]Leakage Tree Data'!O29)="","",'[1]Leakage Tree Data'!O29)</f>
        <v/>
      </c>
      <c r="DM128" s="87" t="str">
        <f>IF(('[1]Leakage Tree Data'!P29)="","",'[1]Leakage Tree Data'!P29)</f>
        <v/>
      </c>
      <c r="DN128" s="87" t="str">
        <f>IF(('[1]Leakage Tree Data'!Q29)="","",'[1]Leakage Tree Data'!Q29)</f>
        <v/>
      </c>
      <c r="DO128" s="87">
        <f>IF(('[1]Leakage Tree Data'!R29)="","",'[1]Leakage Tree Data'!R29)</f>
        <v>286111.02508544922</v>
      </c>
      <c r="DP128" s="87">
        <f>IF(('[1]Leakage Tree Data'!S29)="","",'[1]Leakage Tree Data'!S29)</f>
        <v>77809.998168945313</v>
      </c>
      <c r="DQ128" s="87">
        <f>IF(('[1]Leakage Tree Data'!T29)="","",'[1]Leakage Tree Data'!T29)</f>
        <v>6.2370658555288561E-2</v>
      </c>
      <c r="DR128" s="87">
        <f>IF(('[1]Leakage Tree Data'!U29)="","",'[1]Leakage Tree Data'!U29)</f>
        <v>208301.02691650391</v>
      </c>
      <c r="DS128" s="87">
        <f>IF(('[1]Leakage Tree Data'!V29)="","",'[1]Leakage Tree Data'!V29)</f>
        <v>-6.2370658555295222E-2</v>
      </c>
      <c r="DT128" s="87">
        <f>IF(('[1]Leakage Tree Data'!W29)="","",'[1]Leakage Tree Data'!W29)</f>
        <v>1242525.3519287109</v>
      </c>
      <c r="DU128" s="87">
        <f>IF(('[1]Leakage Tree Data'!X29)="","",'[1]Leakage Tree Data'!X29)</f>
        <v>1.5829085478496041E-2</v>
      </c>
      <c r="DV128" s="87">
        <f>IF(('[1]Leakage Tree Data'!Y29)="","",'[1]Leakage Tree Data'!Y29)</f>
        <v>-1.5829085478500815E-2</v>
      </c>
      <c r="DW128" s="87">
        <f>IF(('[1]Leakage Tree Data'!Z29)="","",'[1]Leakage Tree Data'!Z29)</f>
        <v>9645.3900756835937</v>
      </c>
      <c r="DX128" s="87" t="str">
        <f>IF(('[1]Leakage Tree Data'!AA29)="","",'[1]Leakage Tree Data'!AA29)</f>
        <v/>
      </c>
      <c r="DY128" s="87" t="str">
        <f>IF(('[1]Leakage Tree Data'!AB29)="","",'[1]Leakage Tree Data'!AB29)</f>
        <v/>
      </c>
      <c r="DZ128" s="87" t="str">
        <f>IF(('[1]Leakage Tree Data'!AC29)="","",'[1]Leakage Tree Data'!AC29)</f>
        <v/>
      </c>
      <c r="EA128" s="87" t="str">
        <f>IF(('[1]Leakage Tree Data'!AD29)="","",'[1]Leakage Tree Data'!AD29)</f>
        <v/>
      </c>
      <c r="EB128" s="87" t="str">
        <f>IF(('[1]Leakage Tree Data'!AE29)="","",'[1]Leakage Tree Data'!AE29)</f>
        <v/>
      </c>
      <c r="EC128" s="71" t="str">
        <f t="shared" si="23"/>
        <v/>
      </c>
      <c r="ED128" s="71" t="str">
        <f t="shared" si="24"/>
        <v/>
      </c>
      <c r="EE128" s="71" t="str">
        <f t="shared" si="25"/>
        <v/>
      </c>
      <c r="EF128" s="71" t="str">
        <f t="shared" si="26"/>
        <v/>
      </c>
      <c r="EG128" s="88" t="str">
        <f t="shared" si="27"/>
        <v/>
      </c>
      <c r="EH128" s="88" t="str">
        <f t="shared" si="28"/>
        <v/>
      </c>
      <c r="EI128" s="79"/>
      <c r="EJ128" s="79"/>
      <c r="EK128" s="80"/>
    </row>
    <row r="129" spans="1:14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65" t="str">
        <f t="shared" si="2"/>
        <v/>
      </c>
      <c r="CB129" s="72" t="str">
        <f t="shared" si="3"/>
        <v/>
      </c>
      <c r="CC129" s="73" t="str">
        <f t="shared" si="4"/>
        <v/>
      </c>
      <c r="CD129" s="72" t="str">
        <f t="shared" si="5"/>
        <v/>
      </c>
      <c r="CE129" s="73" t="str">
        <f t="shared" si="6"/>
        <v/>
      </c>
      <c r="CF129" s="72" t="str">
        <f t="shared" si="7"/>
        <v/>
      </c>
      <c r="CG129" s="73" t="str">
        <f t="shared" si="8"/>
        <v/>
      </c>
      <c r="CH129" s="72" t="str">
        <f t="shared" si="9"/>
        <v/>
      </c>
      <c r="CI129" s="73" t="str">
        <f t="shared" si="10"/>
        <v/>
      </c>
      <c r="CJ129" s="72" t="str">
        <f t="shared" si="11"/>
        <v/>
      </c>
      <c r="CK129" s="73" t="str">
        <f t="shared" si="12"/>
        <v/>
      </c>
      <c r="CL129" s="72" t="str">
        <f t="shared" si="13"/>
        <v/>
      </c>
      <c r="CM129" s="73" t="str">
        <f t="shared" si="14"/>
        <v/>
      </c>
      <c r="CN129" s="72" t="str">
        <f t="shared" si="15"/>
        <v/>
      </c>
      <c r="CO129" s="73" t="str">
        <f t="shared" si="16"/>
        <v/>
      </c>
      <c r="CP129" s="72" t="str">
        <f t="shared" si="17"/>
        <v/>
      </c>
      <c r="CQ129" s="73" t="str">
        <f t="shared" si="18"/>
        <v/>
      </c>
      <c r="CR129" s="72" t="str">
        <f t="shared" si="19"/>
        <v/>
      </c>
      <c r="CS129" s="73" t="str">
        <f t="shared" si="20"/>
        <v/>
      </c>
      <c r="CT129" s="72" t="str">
        <f t="shared" si="21"/>
        <v/>
      </c>
      <c r="CU129" s="73" t="str">
        <f t="shared" si="22"/>
        <v/>
      </c>
      <c r="CV129" s="65" t="str">
        <f t="shared" si="0"/>
        <v>Trader Joe's KA</v>
      </c>
      <c r="CW129" s="65" t="str">
        <f t="shared" si="1"/>
        <v>FOOD</v>
      </c>
      <c r="CX129" s="77" t="str">
        <f>'[1]Leakage Tree Data'!A30</f>
        <v>US - Trader Joe's KA</v>
      </c>
      <c r="CY129" s="77" t="str">
        <f>'[1]Leakage Tree Data'!B30</f>
        <v>US - FOOD</v>
      </c>
      <c r="CZ129" s="87">
        <f>IF(('[1]Leakage Tree Data'!C30)="","",'[1]Leakage Tree Data'!C30)</f>
        <v>118137161.58892822</v>
      </c>
      <c r="DA129" s="87">
        <f>IF(('[1]Leakage Tree Data'!D30)="","",'[1]Leakage Tree Data'!D30)</f>
        <v>12362134.622375488</v>
      </c>
      <c r="DB129" s="87">
        <f>IF(('[1]Leakage Tree Data'!E30)="","",'[1]Leakage Tree Data'!E30)</f>
        <v>10.464221804643445</v>
      </c>
      <c r="DC129" s="87">
        <f>IF(('[1]Leakage Tree Data'!F30)="","",'[1]Leakage Tree Data'!F30)</f>
        <v>105775026.96655273</v>
      </c>
      <c r="DD129" s="87">
        <f>IF(('[1]Leakage Tree Data'!G30)="","",'[1]Leakage Tree Data'!G30)</f>
        <v>89.535778195356556</v>
      </c>
      <c r="DE129" s="87">
        <f>IF(('[1]Leakage Tree Data'!H30)="","",'[1]Leakage Tree Data'!H30)</f>
        <v>49128567.359741211</v>
      </c>
      <c r="DF129" s="87" t="str">
        <f>IF(('[1]Leakage Tree Data'!I30)="","",'[1]Leakage Tree Data'!I30)</f>
        <v/>
      </c>
      <c r="DG129" s="87" t="str">
        <f>IF(('[1]Leakage Tree Data'!J30)="","",'[1]Leakage Tree Data'!J30)</f>
        <v/>
      </c>
      <c r="DH129" s="87" t="str">
        <f>IF(('[1]Leakage Tree Data'!K30)="","",'[1]Leakage Tree Data'!K30)</f>
        <v/>
      </c>
      <c r="DI129" s="87" t="str">
        <f>IF(('[1]Leakage Tree Data'!L30)="","",'[1]Leakage Tree Data'!L30)</f>
        <v/>
      </c>
      <c r="DJ129" s="87" t="str">
        <f>IF(('[1]Leakage Tree Data'!M30)="","",'[1]Leakage Tree Data'!M30)</f>
        <v/>
      </c>
      <c r="DK129" s="87" t="str">
        <f>IF(('[1]Leakage Tree Data'!N30)="","",'[1]Leakage Tree Data'!N30)</f>
        <v/>
      </c>
      <c r="DL129" s="87" t="str">
        <f>IF(('[1]Leakage Tree Data'!O30)="","",'[1]Leakage Tree Data'!O30)</f>
        <v/>
      </c>
      <c r="DM129" s="87" t="str">
        <f>IF(('[1]Leakage Tree Data'!P30)="","",'[1]Leakage Tree Data'!P30)</f>
        <v/>
      </c>
      <c r="DN129" s="87" t="str">
        <f>IF(('[1]Leakage Tree Data'!Q30)="","",'[1]Leakage Tree Data'!Q30)</f>
        <v/>
      </c>
      <c r="DO129" s="87">
        <f>IF(('[1]Leakage Tree Data'!R30)="","",'[1]Leakage Tree Data'!R30)</f>
        <v>286111.02508544922</v>
      </c>
      <c r="DP129" s="87">
        <f>IF(('[1]Leakage Tree Data'!S30)="","",'[1]Leakage Tree Data'!S30)</f>
        <v>373250.40014648438</v>
      </c>
      <c r="DQ129" s="87">
        <f>IF(('[1]Leakage Tree Data'!T30)="","",'[1]Leakage Tree Data'!T30)</f>
        <v>0.2913093317636779</v>
      </c>
      <c r="DR129" s="87">
        <f>IF(('[1]Leakage Tree Data'!U30)="","",'[1]Leakage Tree Data'!U30)</f>
        <v>-87139.375061035156</v>
      </c>
      <c r="DS129" s="87">
        <f>IF(('[1]Leakage Tree Data'!V30)="","",'[1]Leakage Tree Data'!V30)</f>
        <v>-0.2913093317636708</v>
      </c>
      <c r="DT129" s="87">
        <f>IF(('[1]Leakage Tree Data'!W30)="","",'[1]Leakage Tree Data'!W30)</f>
        <v>1242525.3519287109</v>
      </c>
      <c r="DU129" s="87" t="str">
        <f>IF(('[1]Leakage Tree Data'!X30)="","",'[1]Leakage Tree Data'!X30)</f>
        <v/>
      </c>
      <c r="DV129" s="87" t="str">
        <f>IF(('[1]Leakage Tree Data'!Y30)="","",'[1]Leakage Tree Data'!Y30)</f>
        <v/>
      </c>
      <c r="DW129" s="87" t="str">
        <f>IF(('[1]Leakage Tree Data'!Z30)="","",'[1]Leakage Tree Data'!Z30)</f>
        <v/>
      </c>
      <c r="DX129" s="87" t="str">
        <f>IF(('[1]Leakage Tree Data'!AA30)="","",'[1]Leakage Tree Data'!AA30)</f>
        <v/>
      </c>
      <c r="DY129" s="87" t="str">
        <f>IF(('[1]Leakage Tree Data'!AB30)="","",'[1]Leakage Tree Data'!AB30)</f>
        <v/>
      </c>
      <c r="DZ129" s="87" t="str">
        <f>IF(('[1]Leakage Tree Data'!AC30)="","",'[1]Leakage Tree Data'!AC30)</f>
        <v/>
      </c>
      <c r="EA129" s="87" t="str">
        <f>IF(('[1]Leakage Tree Data'!AD30)="","",'[1]Leakage Tree Data'!AD30)</f>
        <v/>
      </c>
      <c r="EB129" s="87" t="str">
        <f>IF(('[1]Leakage Tree Data'!AE30)="","",'[1]Leakage Tree Data'!AE30)</f>
        <v/>
      </c>
      <c r="EC129" s="71" t="str">
        <f t="shared" si="23"/>
        <v/>
      </c>
      <c r="ED129" s="71" t="str">
        <f t="shared" si="24"/>
        <v/>
      </c>
      <c r="EE129" s="71" t="str">
        <f t="shared" si="25"/>
        <v/>
      </c>
      <c r="EF129" s="71" t="str">
        <f t="shared" si="26"/>
        <v/>
      </c>
      <c r="EG129" s="88" t="str">
        <f t="shared" si="27"/>
        <v/>
      </c>
      <c r="EH129" s="88" t="str">
        <f t="shared" si="28"/>
        <v/>
      </c>
      <c r="EI129" s="79"/>
      <c r="EJ129" s="79"/>
      <c r="EK129" s="80"/>
    </row>
    <row r="130" spans="1:14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65" t="str">
        <f t="shared" si="2"/>
        <v>FOOD</v>
      </c>
      <c r="CB130" s="72" t="str">
        <f t="shared" si="3"/>
        <v/>
      </c>
      <c r="CC130" s="73" t="str">
        <f t="shared" si="4"/>
        <v/>
      </c>
      <c r="CD130" s="72" t="str">
        <f t="shared" si="5"/>
        <v/>
      </c>
      <c r="CE130" s="73" t="str">
        <f t="shared" si="6"/>
        <v/>
      </c>
      <c r="CF130" s="72">
        <f t="shared" si="7"/>
        <v>1908070.5374218749</v>
      </c>
      <c r="CG130" s="73">
        <f t="shared" si="8"/>
        <v>4</v>
      </c>
      <c r="CH130" s="72" t="str">
        <f t="shared" si="9"/>
        <v/>
      </c>
      <c r="CI130" s="73" t="str">
        <f t="shared" si="10"/>
        <v/>
      </c>
      <c r="CJ130" s="72" t="str">
        <f t="shared" si="11"/>
        <v/>
      </c>
      <c r="CK130" s="73" t="str">
        <f t="shared" si="12"/>
        <v/>
      </c>
      <c r="CL130" s="72" t="str">
        <f t="shared" si="13"/>
        <v/>
      </c>
      <c r="CM130" s="73" t="str">
        <f t="shared" si="14"/>
        <v/>
      </c>
      <c r="CN130" s="72" t="str">
        <f t="shared" si="15"/>
        <v/>
      </c>
      <c r="CO130" s="73" t="str">
        <f t="shared" si="16"/>
        <v/>
      </c>
      <c r="CP130" s="72">
        <f t="shared" si="17"/>
        <v>2891768.0831249999</v>
      </c>
      <c r="CQ130" s="73">
        <f t="shared" si="18"/>
        <v>4</v>
      </c>
      <c r="CR130" s="72" t="str">
        <f t="shared" si="19"/>
        <v/>
      </c>
      <c r="CS130" s="73" t="str">
        <f t="shared" si="20"/>
        <v/>
      </c>
      <c r="CT130" s="72" t="str">
        <f t="shared" si="21"/>
        <v/>
      </c>
      <c r="CU130" s="73" t="str">
        <f t="shared" si="22"/>
        <v/>
      </c>
      <c r="CV130" s="65" t="str">
        <f t="shared" si="0"/>
        <v>Walmart NeighMkt KA</v>
      </c>
      <c r="CW130" s="65" t="str">
        <f t="shared" si="1"/>
        <v>FOOD</v>
      </c>
      <c r="CX130" s="77" t="str">
        <f>'[1]Leakage Tree Data'!A31</f>
        <v>US - Walmart NeighMkt KA</v>
      </c>
      <c r="CY130" s="77" t="str">
        <f>'[1]Leakage Tree Data'!B31</f>
        <v>US - FOOD</v>
      </c>
      <c r="CZ130" s="87">
        <f>IF(('[1]Leakage Tree Data'!C31)="","",'[1]Leakage Tree Data'!C31)</f>
        <v>118137161.58892822</v>
      </c>
      <c r="DA130" s="87">
        <f>IF(('[1]Leakage Tree Data'!D31)="","",'[1]Leakage Tree Data'!D31)</f>
        <v>3939555.909362793</v>
      </c>
      <c r="DB130" s="87">
        <f>IF(('[1]Leakage Tree Data'!E31)="","",'[1]Leakage Tree Data'!E31)</f>
        <v>3.3347304576953771</v>
      </c>
      <c r="DC130" s="87">
        <f>IF(('[1]Leakage Tree Data'!F31)="","",'[1]Leakage Tree Data'!F31)</f>
        <v>114197605.67956543</v>
      </c>
      <c r="DD130" s="87">
        <f>IF(('[1]Leakage Tree Data'!G31)="","",'[1]Leakage Tree Data'!G31)</f>
        <v>96.665269542304628</v>
      </c>
      <c r="DE130" s="87">
        <f>IF(('[1]Leakage Tree Data'!H31)="","",'[1]Leakage Tree Data'!H31)</f>
        <v>49128567.359741211</v>
      </c>
      <c r="DF130" s="87">
        <f>IF(('[1]Leakage Tree Data'!I31)="","",'[1]Leakage Tree Data'!I31)</f>
        <v>0.87938824614866351</v>
      </c>
      <c r="DG130" s="87">
        <f>IF(('[1]Leakage Tree Data'!J31)="","",'[1]Leakage Tree Data'!J31)</f>
        <v>99.120611753851335</v>
      </c>
      <c r="DH130" s="87">
        <f>IF(('[1]Leakage Tree Data'!K31)="","",'[1]Leakage Tree Data'!K31)</f>
        <v>432030.84686279297</v>
      </c>
      <c r="DI130" s="87">
        <f>IF(('[1]Leakage Tree Data'!L31)="","",'[1]Leakage Tree Data'!L31)</f>
        <v>1908070.5374218749</v>
      </c>
      <c r="DJ130" s="87">
        <f>IF(('[1]Leakage Tree Data'!M31)="","",'[1]Leakage Tree Data'!M31)</f>
        <v>2891768.0831249999</v>
      </c>
      <c r="DK130" s="87">
        <f>IF(('[1]Leakage Tree Data'!N31)="","",'[1]Leakage Tree Data'!N31)</f>
        <v>1908070.5374218749</v>
      </c>
      <c r="DL130" s="87">
        <f>IF(('[1]Leakage Tree Data'!O31)="","",'[1]Leakage Tree Data'!O31)</f>
        <v>0.65169034782899982</v>
      </c>
      <c r="DM130" s="87">
        <f>IF(('[1]Leakage Tree Data'!P31)="","",'[1]Leakage Tree Data'!P31)</f>
        <v>0.39265100920500251</v>
      </c>
      <c r="DN130" s="87" t="str">
        <f>IF(('[1]Leakage Tree Data'!Q31)="","",'[1]Leakage Tree Data'!Q31)</f>
        <v/>
      </c>
      <c r="DO130" s="87">
        <f>IF(('[1]Leakage Tree Data'!R31)="","",'[1]Leakage Tree Data'!R31)</f>
        <v>286111.02508544922</v>
      </c>
      <c r="DP130" s="87">
        <f>IF(('[1]Leakage Tree Data'!S31)="","",'[1]Leakage Tree Data'!S31)</f>
        <v>-9453.6380004882812</v>
      </c>
      <c r="DQ130" s="87">
        <f>IF(('[1]Leakage Tree Data'!T31)="","",'[1]Leakage Tree Data'!T31)</f>
        <v>-1.6117522420003194E-2</v>
      </c>
      <c r="DR130" s="87">
        <f>IF(('[1]Leakage Tree Data'!U31)="","",'[1]Leakage Tree Data'!U31)</f>
        <v>295564.6630859375</v>
      </c>
      <c r="DS130" s="87">
        <f>IF(('[1]Leakage Tree Data'!V31)="","",'[1]Leakage Tree Data'!V31)</f>
        <v>1.6117522420003638E-2</v>
      </c>
      <c r="DT130" s="87">
        <f>IF(('[1]Leakage Tree Data'!W31)="","",'[1]Leakage Tree Data'!W31)</f>
        <v>1242525.3519287109</v>
      </c>
      <c r="DU130" s="87">
        <f>IF(('[1]Leakage Tree Data'!X31)="","",'[1]Leakage Tree Data'!X31)</f>
        <v>-3.4240601130337667E-2</v>
      </c>
      <c r="DV130" s="87">
        <f>IF(('[1]Leakage Tree Data'!Y31)="","",'[1]Leakage Tree Data'!Y31)</f>
        <v>3.4240601130335335E-2</v>
      </c>
      <c r="DW130" s="87">
        <f>IF(('[1]Leakage Tree Data'!Z31)="","",'[1]Leakage Tree Data'!Z31)</f>
        <v>-5469.8467407226562</v>
      </c>
      <c r="DX130" s="87">
        <f>IF(('[1]Leakage Tree Data'!AA31)="","",'[1]Leakage Tree Data'!AA31)</f>
        <v>788986.99992187484</v>
      </c>
      <c r="DY130" s="87">
        <f>IF(('[1]Leakage Tree Data'!AB31)="","",'[1]Leakage Tree Data'!AB31)</f>
        <v>64848.868203124963</v>
      </c>
      <c r="DZ130" s="87">
        <f>IF(('[1]Leakage Tree Data'!AC31)="","",'[1]Leakage Tree Data'!AC31)</f>
        <v>788986.99992187484</v>
      </c>
      <c r="EA130" s="87">
        <f>IF(('[1]Leakage Tree Data'!AD31)="","",'[1]Leakage Tree Data'!AD31)</f>
        <v>0.2418368458897876</v>
      </c>
      <c r="EB130" s="87">
        <f>IF(('[1]Leakage Tree Data'!AE31)="","",'[1]Leakage Tree Data'!AE31)</f>
        <v>-1.5088677400315054E-3</v>
      </c>
      <c r="EC130" s="71" t="str">
        <f t="shared" si="23"/>
        <v/>
      </c>
      <c r="ED130" s="71" t="str">
        <f t="shared" si="24"/>
        <v/>
      </c>
      <c r="EE130" s="71" t="str">
        <f t="shared" si="25"/>
        <v/>
      </c>
      <c r="EF130" s="71" t="str">
        <f t="shared" si="26"/>
        <v/>
      </c>
      <c r="EG130" s="88" t="str">
        <f t="shared" si="27"/>
        <v/>
      </c>
      <c r="EH130" s="88" t="str">
        <f t="shared" si="28"/>
        <v/>
      </c>
      <c r="EI130" s="79"/>
      <c r="EJ130" s="79"/>
      <c r="EK130" s="80"/>
    </row>
    <row r="131" spans="1:14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65" t="str">
        <f t="shared" si="2"/>
        <v/>
      </c>
      <c r="CB131" s="72" t="str">
        <f t="shared" si="3"/>
        <v/>
      </c>
      <c r="CC131" s="73" t="str">
        <f t="shared" si="4"/>
        <v/>
      </c>
      <c r="CD131" s="72" t="str">
        <f t="shared" si="5"/>
        <v/>
      </c>
      <c r="CE131" s="73" t="str">
        <f t="shared" si="6"/>
        <v/>
      </c>
      <c r="CF131" s="72" t="str">
        <f t="shared" si="7"/>
        <v/>
      </c>
      <c r="CG131" s="73" t="str">
        <f t="shared" si="8"/>
        <v/>
      </c>
      <c r="CH131" s="72" t="str">
        <f t="shared" si="9"/>
        <v/>
      </c>
      <c r="CI131" s="73" t="str">
        <f t="shared" si="10"/>
        <v/>
      </c>
      <c r="CJ131" s="72" t="str">
        <f t="shared" si="11"/>
        <v/>
      </c>
      <c r="CK131" s="73" t="str">
        <f t="shared" si="12"/>
        <v/>
      </c>
      <c r="CL131" s="72" t="str">
        <f t="shared" si="13"/>
        <v/>
      </c>
      <c r="CM131" s="73" t="str">
        <f t="shared" si="14"/>
        <v/>
      </c>
      <c r="CN131" s="72" t="str">
        <f t="shared" si="15"/>
        <v/>
      </c>
      <c r="CO131" s="73" t="str">
        <f t="shared" si="16"/>
        <v/>
      </c>
      <c r="CP131" s="72" t="str">
        <f t="shared" si="17"/>
        <v/>
      </c>
      <c r="CQ131" s="73" t="str">
        <f t="shared" si="18"/>
        <v/>
      </c>
      <c r="CR131" s="72" t="str">
        <f t="shared" si="19"/>
        <v/>
      </c>
      <c r="CS131" s="73" t="str">
        <f t="shared" si="20"/>
        <v/>
      </c>
      <c r="CT131" s="72" t="str">
        <f t="shared" si="21"/>
        <v/>
      </c>
      <c r="CU131" s="73" t="str">
        <f t="shared" si="22"/>
        <v/>
      </c>
      <c r="CV131" s="65" t="str">
        <f t="shared" si="0"/>
        <v>Whole Foods KA</v>
      </c>
      <c r="CW131" s="65" t="str">
        <f t="shared" si="1"/>
        <v>FOOD</v>
      </c>
      <c r="CX131" s="77" t="str">
        <f>'[1]Leakage Tree Data'!A32</f>
        <v>US - Whole Foods KA</v>
      </c>
      <c r="CY131" s="77" t="str">
        <f>'[1]Leakage Tree Data'!B32</f>
        <v>US - FOOD</v>
      </c>
      <c r="CZ131" s="87">
        <f>IF(('[1]Leakage Tree Data'!C32)="","",'[1]Leakage Tree Data'!C32)</f>
        <v>118137161.58892822</v>
      </c>
      <c r="DA131" s="87">
        <f>IF(('[1]Leakage Tree Data'!D32)="","",'[1]Leakage Tree Data'!D32)</f>
        <v>7303309.1667480469</v>
      </c>
      <c r="DB131" s="87">
        <f>IF(('[1]Leakage Tree Data'!E32)="","",'[1]Leakage Tree Data'!E32)</f>
        <v>6.1820591154549209</v>
      </c>
      <c r="DC131" s="87">
        <f>IF(('[1]Leakage Tree Data'!F32)="","",'[1]Leakage Tree Data'!F32)</f>
        <v>110833852.42218018</v>
      </c>
      <c r="DD131" s="87">
        <f>IF(('[1]Leakage Tree Data'!G32)="","",'[1]Leakage Tree Data'!G32)</f>
        <v>93.817940884545081</v>
      </c>
      <c r="DE131" s="87">
        <f>IF(('[1]Leakage Tree Data'!H32)="","",'[1]Leakage Tree Data'!H32)</f>
        <v>49128567.359741211</v>
      </c>
      <c r="DF131" s="87" t="str">
        <f>IF(('[1]Leakage Tree Data'!I32)="","",'[1]Leakage Tree Data'!I32)</f>
        <v/>
      </c>
      <c r="DG131" s="87" t="str">
        <f>IF(('[1]Leakage Tree Data'!J32)="","",'[1]Leakage Tree Data'!J32)</f>
        <v/>
      </c>
      <c r="DH131" s="87" t="str">
        <f>IF(('[1]Leakage Tree Data'!K32)="","",'[1]Leakage Tree Data'!K32)</f>
        <v/>
      </c>
      <c r="DI131" s="87" t="str">
        <f>IF(('[1]Leakage Tree Data'!L32)="","",'[1]Leakage Tree Data'!L32)</f>
        <v/>
      </c>
      <c r="DJ131" s="87" t="str">
        <f>IF(('[1]Leakage Tree Data'!M32)="","",'[1]Leakage Tree Data'!M32)</f>
        <v/>
      </c>
      <c r="DK131" s="87" t="str">
        <f>IF(('[1]Leakage Tree Data'!N32)="","",'[1]Leakage Tree Data'!N32)</f>
        <v/>
      </c>
      <c r="DL131" s="87" t="str">
        <f>IF(('[1]Leakage Tree Data'!O32)="","",'[1]Leakage Tree Data'!O32)</f>
        <v/>
      </c>
      <c r="DM131" s="87" t="str">
        <f>IF(('[1]Leakage Tree Data'!P32)="","",'[1]Leakage Tree Data'!P32)</f>
        <v/>
      </c>
      <c r="DN131" s="87" t="str">
        <f>IF(('[1]Leakage Tree Data'!Q32)="","",'[1]Leakage Tree Data'!Q32)</f>
        <v/>
      </c>
      <c r="DO131" s="87">
        <f>IF(('[1]Leakage Tree Data'!R32)="","",'[1]Leakage Tree Data'!R32)</f>
        <v>286111.02508544922</v>
      </c>
      <c r="DP131" s="87">
        <f>IF(('[1]Leakage Tree Data'!S32)="","",'[1]Leakage Tree Data'!S32)</f>
        <v>465693.22406005859</v>
      </c>
      <c r="DQ131" s="87">
        <f>IF(('[1]Leakage Tree Data'!T32)="","",'[1]Leakage Tree Data'!T32)</f>
        <v>0.38014567473944272</v>
      </c>
      <c r="DR131" s="87">
        <f>IF(('[1]Leakage Tree Data'!U32)="","",'[1]Leakage Tree Data'!U32)</f>
        <v>-179582.19897460937</v>
      </c>
      <c r="DS131" s="87">
        <f>IF(('[1]Leakage Tree Data'!V32)="","",'[1]Leakage Tree Data'!V32)</f>
        <v>-0.38014567473943828</v>
      </c>
      <c r="DT131" s="87">
        <f>IF(('[1]Leakage Tree Data'!W32)="","",'[1]Leakage Tree Data'!W32)</f>
        <v>1242525.3519287109</v>
      </c>
      <c r="DU131" s="87" t="str">
        <f>IF(('[1]Leakage Tree Data'!X32)="","",'[1]Leakage Tree Data'!X32)</f>
        <v/>
      </c>
      <c r="DV131" s="87" t="str">
        <f>IF(('[1]Leakage Tree Data'!Y32)="","",'[1]Leakage Tree Data'!Y32)</f>
        <v/>
      </c>
      <c r="DW131" s="87" t="str">
        <f>IF(('[1]Leakage Tree Data'!Z32)="","",'[1]Leakage Tree Data'!Z32)</f>
        <v/>
      </c>
      <c r="DX131" s="87" t="str">
        <f>IF(('[1]Leakage Tree Data'!AA32)="","",'[1]Leakage Tree Data'!AA32)</f>
        <v/>
      </c>
      <c r="DY131" s="87" t="str">
        <f>IF(('[1]Leakage Tree Data'!AB32)="","",'[1]Leakage Tree Data'!AB32)</f>
        <v/>
      </c>
      <c r="DZ131" s="87" t="str">
        <f>IF(('[1]Leakage Tree Data'!AC32)="","",'[1]Leakage Tree Data'!AC32)</f>
        <v/>
      </c>
      <c r="EA131" s="87" t="str">
        <f>IF(('[1]Leakage Tree Data'!AD32)="","",'[1]Leakage Tree Data'!AD32)</f>
        <v/>
      </c>
      <c r="EB131" s="87" t="str">
        <f>IF(('[1]Leakage Tree Data'!AE32)="","",'[1]Leakage Tree Data'!AE32)</f>
        <v/>
      </c>
      <c r="EC131" s="71" t="str">
        <f t="shared" si="23"/>
        <v/>
      </c>
      <c r="ED131" s="71" t="str">
        <f t="shared" si="24"/>
        <v/>
      </c>
      <c r="EE131" s="71" t="str">
        <f t="shared" si="25"/>
        <v/>
      </c>
      <c r="EF131" s="71" t="str">
        <f t="shared" si="26"/>
        <v/>
      </c>
      <c r="EG131" s="88" t="str">
        <f t="shared" si="27"/>
        <v/>
      </c>
      <c r="EH131" s="88" t="str">
        <f t="shared" si="28"/>
        <v/>
      </c>
      <c r="EI131" s="79"/>
      <c r="EJ131" s="79"/>
      <c r="EK131" s="80"/>
    </row>
    <row r="132" spans="1:14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65" t="str">
        <f t="shared" si="2"/>
        <v/>
      </c>
      <c r="CB132" s="72" t="str">
        <f t="shared" si="3"/>
        <v/>
      </c>
      <c r="CC132" s="73" t="str">
        <f t="shared" si="4"/>
        <v/>
      </c>
      <c r="CD132" s="72" t="str">
        <f t="shared" si="5"/>
        <v/>
      </c>
      <c r="CE132" s="73" t="str">
        <f t="shared" si="6"/>
        <v/>
      </c>
      <c r="CF132" s="72" t="str">
        <f t="shared" si="7"/>
        <v/>
      </c>
      <c r="CG132" s="73" t="str">
        <f t="shared" si="8"/>
        <v/>
      </c>
      <c r="CH132" s="72" t="str">
        <f t="shared" si="9"/>
        <v/>
      </c>
      <c r="CI132" s="73" t="str">
        <f t="shared" si="10"/>
        <v/>
      </c>
      <c r="CJ132" s="72" t="str">
        <f t="shared" si="11"/>
        <v/>
      </c>
      <c r="CK132" s="73" t="str">
        <f t="shared" si="12"/>
        <v/>
      </c>
      <c r="CL132" s="72" t="str">
        <f t="shared" si="13"/>
        <v/>
      </c>
      <c r="CM132" s="73" t="str">
        <f t="shared" si="14"/>
        <v/>
      </c>
      <c r="CN132" s="72" t="str">
        <f t="shared" si="15"/>
        <v/>
      </c>
      <c r="CO132" s="73" t="str">
        <f t="shared" si="16"/>
        <v/>
      </c>
      <c r="CP132" s="72" t="str">
        <f t="shared" si="17"/>
        <v/>
      </c>
      <c r="CQ132" s="73" t="str">
        <f t="shared" si="18"/>
        <v/>
      </c>
      <c r="CR132" s="72" t="str">
        <f t="shared" si="19"/>
        <v/>
      </c>
      <c r="CS132" s="73" t="str">
        <f t="shared" si="20"/>
        <v/>
      </c>
      <c r="CT132" s="72" t="str">
        <f t="shared" si="21"/>
        <v/>
      </c>
      <c r="CU132" s="73" t="str">
        <f t="shared" si="22"/>
        <v/>
      </c>
      <c r="CV132" s="65" t="str">
        <f t="shared" si="0"/>
        <v>HW-HOME-CTR</v>
      </c>
      <c r="CW132" s="65" t="str">
        <f t="shared" si="1"/>
        <v>HW-HOME-CTR</v>
      </c>
      <c r="CX132" s="77" t="str">
        <f>'[1]Leakage Tree Data'!A33</f>
        <v>US - HW-HOME-CTR</v>
      </c>
      <c r="CY132" s="77" t="str">
        <f>'[1]Leakage Tree Data'!B33</f>
        <v>US - HW-HOME-CTR</v>
      </c>
      <c r="CZ132" s="87">
        <f>IF(('[1]Leakage Tree Data'!C33)="","",'[1]Leakage Tree Data'!C33)</f>
        <v>118137161.58892822</v>
      </c>
      <c r="DA132" s="87">
        <f>IF(('[1]Leakage Tree Data'!D33)="","",'[1]Leakage Tree Data'!D33)</f>
        <v>83695449.102386475</v>
      </c>
      <c r="DB132" s="87">
        <f>IF(('[1]Leakage Tree Data'!E33)="","",'[1]Leakage Tree Data'!E33)</f>
        <v>70.845996278135047</v>
      </c>
      <c r="DC132" s="87">
        <f>IF(('[1]Leakage Tree Data'!F33)="","",'[1]Leakage Tree Data'!F33)</f>
        <v>34441712.486541748</v>
      </c>
      <c r="DD132" s="87">
        <f>IF(('[1]Leakage Tree Data'!G33)="","",'[1]Leakage Tree Data'!G33)</f>
        <v>29.154003721864953</v>
      </c>
      <c r="DE132" s="87">
        <f>IF(('[1]Leakage Tree Data'!H33)="","",'[1]Leakage Tree Data'!H33)</f>
        <v>49128567.359741211</v>
      </c>
      <c r="DF132" s="87" t="str">
        <f>IF(('[1]Leakage Tree Data'!I33)="","",'[1]Leakage Tree Data'!I33)</f>
        <v/>
      </c>
      <c r="DG132" s="87" t="str">
        <f>IF(('[1]Leakage Tree Data'!J33)="","",'[1]Leakage Tree Data'!J33)</f>
        <v/>
      </c>
      <c r="DH132" s="87" t="str">
        <f>IF(('[1]Leakage Tree Data'!K33)="","",'[1]Leakage Tree Data'!K33)</f>
        <v/>
      </c>
      <c r="DI132" s="87" t="str">
        <f>IF(('[1]Leakage Tree Data'!L33)="","",'[1]Leakage Tree Data'!L33)</f>
        <v/>
      </c>
      <c r="DJ132" s="87" t="str">
        <f>IF(('[1]Leakage Tree Data'!M33)="","",'[1]Leakage Tree Data'!M33)</f>
        <v/>
      </c>
      <c r="DK132" s="87" t="str">
        <f>IF(('[1]Leakage Tree Data'!N33)="","",'[1]Leakage Tree Data'!N33)</f>
        <v/>
      </c>
      <c r="DL132" s="87" t="str">
        <f>IF(('[1]Leakage Tree Data'!O33)="","",'[1]Leakage Tree Data'!O33)</f>
        <v/>
      </c>
      <c r="DM132" s="87" t="str">
        <f>IF(('[1]Leakage Tree Data'!P33)="","",'[1]Leakage Tree Data'!P33)</f>
        <v/>
      </c>
      <c r="DN132" s="87" t="str">
        <f>IF(('[1]Leakage Tree Data'!Q33)="","",'[1]Leakage Tree Data'!Q33)</f>
        <v/>
      </c>
      <c r="DO132" s="87">
        <f>IF(('[1]Leakage Tree Data'!R33)="","",'[1]Leakage Tree Data'!R33)</f>
        <v>286111.02508544922</v>
      </c>
      <c r="DP132" s="87">
        <f>IF(('[1]Leakage Tree Data'!S33)="","",'[1]Leakage Tree Data'!S33)</f>
        <v>-598585.15426635742</v>
      </c>
      <c r="DQ132" s="87">
        <f>IF(('[1]Leakage Tree Data'!T33)="","",'[1]Leakage Tree Data'!T33)</f>
        <v>-0.67991193681864104</v>
      </c>
      <c r="DR132" s="87">
        <f>IF(('[1]Leakage Tree Data'!U33)="","",'[1]Leakage Tree Data'!U33)</f>
        <v>884696.17935180664</v>
      </c>
      <c r="DS132" s="87">
        <f>IF(('[1]Leakage Tree Data'!V33)="","",'[1]Leakage Tree Data'!V33)</f>
        <v>0.67991193681864104</v>
      </c>
      <c r="DT132" s="87">
        <f>IF(('[1]Leakage Tree Data'!W33)="","",'[1]Leakage Tree Data'!W33)</f>
        <v>1242525.3519287109</v>
      </c>
      <c r="DU132" s="87" t="str">
        <f>IF(('[1]Leakage Tree Data'!X33)="","",'[1]Leakage Tree Data'!X33)</f>
        <v/>
      </c>
      <c r="DV132" s="87" t="str">
        <f>IF(('[1]Leakage Tree Data'!Y33)="","",'[1]Leakage Tree Data'!Y33)</f>
        <v/>
      </c>
      <c r="DW132" s="87" t="str">
        <f>IF(('[1]Leakage Tree Data'!Z33)="","",'[1]Leakage Tree Data'!Z33)</f>
        <v/>
      </c>
      <c r="DX132" s="87" t="str">
        <f>IF(('[1]Leakage Tree Data'!AA33)="","",'[1]Leakage Tree Data'!AA33)</f>
        <v/>
      </c>
      <c r="DY132" s="87" t="str">
        <f>IF(('[1]Leakage Tree Data'!AB33)="","",'[1]Leakage Tree Data'!AB33)</f>
        <v/>
      </c>
      <c r="DZ132" s="87" t="str">
        <f>IF(('[1]Leakage Tree Data'!AC33)="","",'[1]Leakage Tree Data'!AC33)</f>
        <v/>
      </c>
      <c r="EA132" s="87" t="str">
        <f>IF(('[1]Leakage Tree Data'!AD33)="","",'[1]Leakage Tree Data'!AD33)</f>
        <v/>
      </c>
      <c r="EB132" s="87" t="str">
        <f>IF(('[1]Leakage Tree Data'!AE33)="","",'[1]Leakage Tree Data'!AE33)</f>
        <v/>
      </c>
      <c r="EC132" s="71" t="str">
        <f t="shared" si="23"/>
        <v/>
      </c>
      <c r="ED132" s="71" t="str">
        <f t="shared" si="24"/>
        <v/>
      </c>
      <c r="EE132" s="71" t="str">
        <f t="shared" si="25"/>
        <v/>
      </c>
      <c r="EF132" s="71" t="str">
        <f t="shared" si="26"/>
        <v/>
      </c>
      <c r="EG132" s="88" t="str">
        <f t="shared" si="27"/>
        <v/>
      </c>
      <c r="EH132" s="88" t="str">
        <f t="shared" si="28"/>
        <v/>
      </c>
      <c r="EI132" s="79"/>
      <c r="EJ132" s="79"/>
      <c r="EK132" s="80"/>
    </row>
    <row r="133" spans="1:14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65" t="str">
        <f t="shared" si="2"/>
        <v/>
      </c>
      <c r="CB133" s="72" t="str">
        <f t="shared" si="3"/>
        <v/>
      </c>
      <c r="CC133" s="73" t="str">
        <f t="shared" si="4"/>
        <v/>
      </c>
      <c r="CD133" s="72" t="str">
        <f t="shared" si="5"/>
        <v/>
      </c>
      <c r="CE133" s="73" t="str">
        <f t="shared" si="6"/>
        <v/>
      </c>
      <c r="CF133" s="72" t="str">
        <f t="shared" si="7"/>
        <v/>
      </c>
      <c r="CG133" s="73" t="str">
        <f t="shared" si="8"/>
        <v/>
      </c>
      <c r="CH133" s="72" t="str">
        <f t="shared" si="9"/>
        <v/>
      </c>
      <c r="CI133" s="73" t="str">
        <f t="shared" si="10"/>
        <v/>
      </c>
      <c r="CJ133" s="72" t="str">
        <f t="shared" si="11"/>
        <v/>
      </c>
      <c r="CK133" s="73" t="str">
        <f t="shared" si="12"/>
        <v/>
      </c>
      <c r="CL133" s="72" t="str">
        <f t="shared" si="13"/>
        <v/>
      </c>
      <c r="CM133" s="73" t="str">
        <f t="shared" si="14"/>
        <v/>
      </c>
      <c r="CN133" s="72" t="str">
        <f t="shared" si="15"/>
        <v/>
      </c>
      <c r="CO133" s="73" t="str">
        <f t="shared" si="16"/>
        <v/>
      </c>
      <c r="CP133" s="72" t="str">
        <f t="shared" si="17"/>
        <v/>
      </c>
      <c r="CQ133" s="73" t="str">
        <f t="shared" si="18"/>
        <v/>
      </c>
      <c r="CR133" s="72" t="str">
        <f t="shared" si="19"/>
        <v/>
      </c>
      <c r="CS133" s="73" t="str">
        <f t="shared" si="20"/>
        <v/>
      </c>
      <c r="CT133" s="72" t="str">
        <f t="shared" si="21"/>
        <v/>
      </c>
      <c r="CU133" s="73" t="str">
        <f t="shared" si="22"/>
        <v/>
      </c>
      <c r="CV133" s="65" t="str">
        <f t="shared" si="0"/>
        <v>Home Depot KA</v>
      </c>
      <c r="CW133" s="65" t="str">
        <f t="shared" si="1"/>
        <v>HW-HOME-CTR</v>
      </c>
      <c r="CX133" s="77" t="str">
        <f>'[1]Leakage Tree Data'!A34</f>
        <v>US - Home Depot KA</v>
      </c>
      <c r="CY133" s="77" t="str">
        <f>'[1]Leakage Tree Data'!B34</f>
        <v>US - HW-HOME-CTR</v>
      </c>
      <c r="CZ133" s="87">
        <f>IF(('[1]Leakage Tree Data'!C34)="","",'[1]Leakage Tree Data'!C34)</f>
        <v>118137161.58892822</v>
      </c>
      <c r="DA133" s="87">
        <f>IF(('[1]Leakage Tree Data'!D34)="","",'[1]Leakage Tree Data'!D34)</f>
        <v>49094690.706634521</v>
      </c>
      <c r="DB133" s="87">
        <f>IF(('[1]Leakage Tree Data'!E34)="","",'[1]Leakage Tree Data'!E34)</f>
        <v>41.557364377404902</v>
      </c>
      <c r="DC133" s="87">
        <f>IF(('[1]Leakage Tree Data'!F34)="","",'[1]Leakage Tree Data'!F34)</f>
        <v>69042470.882293701</v>
      </c>
      <c r="DD133" s="87">
        <f>IF(('[1]Leakage Tree Data'!G34)="","",'[1]Leakage Tree Data'!G34)</f>
        <v>58.442635622595098</v>
      </c>
      <c r="DE133" s="87">
        <f>IF(('[1]Leakage Tree Data'!H34)="","",'[1]Leakage Tree Data'!H34)</f>
        <v>49128567.359741211</v>
      </c>
      <c r="DF133" s="87" t="str">
        <f>IF(('[1]Leakage Tree Data'!I34)="","",'[1]Leakage Tree Data'!I34)</f>
        <v/>
      </c>
      <c r="DG133" s="87" t="str">
        <f>IF(('[1]Leakage Tree Data'!J34)="","",'[1]Leakage Tree Data'!J34)</f>
        <v/>
      </c>
      <c r="DH133" s="87" t="str">
        <f>IF(('[1]Leakage Tree Data'!K34)="","",'[1]Leakage Tree Data'!K34)</f>
        <v/>
      </c>
      <c r="DI133" s="87" t="str">
        <f>IF(('[1]Leakage Tree Data'!L34)="","",'[1]Leakage Tree Data'!L34)</f>
        <v/>
      </c>
      <c r="DJ133" s="87" t="str">
        <f>IF(('[1]Leakage Tree Data'!M34)="","",'[1]Leakage Tree Data'!M34)</f>
        <v/>
      </c>
      <c r="DK133" s="87" t="str">
        <f>IF(('[1]Leakage Tree Data'!N34)="","",'[1]Leakage Tree Data'!N34)</f>
        <v/>
      </c>
      <c r="DL133" s="87" t="str">
        <f>IF(('[1]Leakage Tree Data'!O34)="","",'[1]Leakage Tree Data'!O34)</f>
        <v/>
      </c>
      <c r="DM133" s="87" t="str">
        <f>IF(('[1]Leakage Tree Data'!P34)="","",'[1]Leakage Tree Data'!P34)</f>
        <v/>
      </c>
      <c r="DN133" s="87" t="str">
        <f>IF(('[1]Leakage Tree Data'!Q34)="","",'[1]Leakage Tree Data'!Q34)</f>
        <v/>
      </c>
      <c r="DO133" s="87">
        <f>IF(('[1]Leakage Tree Data'!R34)="","",'[1]Leakage Tree Data'!R34)</f>
        <v>286111.02508544922</v>
      </c>
      <c r="DP133" s="87">
        <f>IF(('[1]Leakage Tree Data'!S34)="","",'[1]Leakage Tree Data'!S34)</f>
        <v>-966211.22152709961</v>
      </c>
      <c r="DQ133" s="87">
        <f>IF(('[1]Leakage Tree Data'!T34)="","",'[1]Leakage Tree Data'!T34)</f>
        <v>-0.92074819660428631</v>
      </c>
      <c r="DR133" s="87">
        <f>IF(('[1]Leakage Tree Data'!U34)="","",'[1]Leakage Tree Data'!U34)</f>
        <v>1252322.2466125488</v>
      </c>
      <c r="DS133" s="87">
        <f>IF(('[1]Leakage Tree Data'!V34)="","",'[1]Leakage Tree Data'!V34)</f>
        <v>0.92074819660428631</v>
      </c>
      <c r="DT133" s="87">
        <f>IF(('[1]Leakage Tree Data'!W34)="","",'[1]Leakage Tree Data'!W34)</f>
        <v>1242525.3519287109</v>
      </c>
      <c r="DU133" s="87" t="str">
        <f>IF(('[1]Leakage Tree Data'!X34)="","",'[1]Leakage Tree Data'!X34)</f>
        <v/>
      </c>
      <c r="DV133" s="87" t="str">
        <f>IF(('[1]Leakage Tree Data'!Y34)="","",'[1]Leakage Tree Data'!Y34)</f>
        <v/>
      </c>
      <c r="DW133" s="87" t="str">
        <f>IF(('[1]Leakage Tree Data'!Z34)="","",'[1]Leakage Tree Data'!Z34)</f>
        <v/>
      </c>
      <c r="DX133" s="87" t="str">
        <f>IF(('[1]Leakage Tree Data'!AA34)="","",'[1]Leakage Tree Data'!AA34)</f>
        <v/>
      </c>
      <c r="DY133" s="87" t="str">
        <f>IF(('[1]Leakage Tree Data'!AB34)="","",'[1]Leakage Tree Data'!AB34)</f>
        <v/>
      </c>
      <c r="DZ133" s="87" t="str">
        <f>IF(('[1]Leakage Tree Data'!AC34)="","",'[1]Leakage Tree Data'!AC34)</f>
        <v/>
      </c>
      <c r="EA133" s="87" t="str">
        <f>IF(('[1]Leakage Tree Data'!AD34)="","",'[1]Leakage Tree Data'!AD34)</f>
        <v/>
      </c>
      <c r="EB133" s="87" t="str">
        <f>IF(('[1]Leakage Tree Data'!AE34)="","",'[1]Leakage Tree Data'!AE34)</f>
        <v/>
      </c>
      <c r="EC133" s="71" t="str">
        <f t="shared" si="23"/>
        <v/>
      </c>
      <c r="ED133" s="71" t="str">
        <f t="shared" si="24"/>
        <v/>
      </c>
      <c r="EE133" s="71" t="str">
        <f t="shared" si="25"/>
        <v/>
      </c>
      <c r="EF133" s="71" t="str">
        <f t="shared" si="26"/>
        <v/>
      </c>
      <c r="EG133" s="88" t="str">
        <f t="shared" si="27"/>
        <v/>
      </c>
      <c r="EH133" s="88" t="str">
        <f t="shared" si="28"/>
        <v/>
      </c>
      <c r="EI133" s="79"/>
      <c r="EJ133" s="79"/>
      <c r="EK133" s="80"/>
    </row>
    <row r="134" spans="1:14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65" t="str">
        <f t="shared" si="2"/>
        <v/>
      </c>
      <c r="CB134" s="72" t="str">
        <f t="shared" si="3"/>
        <v/>
      </c>
      <c r="CC134" s="73" t="str">
        <f t="shared" si="4"/>
        <v/>
      </c>
      <c r="CD134" s="72" t="str">
        <f t="shared" si="5"/>
        <v/>
      </c>
      <c r="CE134" s="73" t="str">
        <f t="shared" si="6"/>
        <v/>
      </c>
      <c r="CF134" s="72" t="str">
        <f t="shared" si="7"/>
        <v/>
      </c>
      <c r="CG134" s="73" t="str">
        <f t="shared" si="8"/>
        <v/>
      </c>
      <c r="CH134" s="72" t="str">
        <f t="shared" si="9"/>
        <v/>
      </c>
      <c r="CI134" s="73" t="str">
        <f t="shared" si="10"/>
        <v/>
      </c>
      <c r="CJ134" s="72" t="str">
        <f t="shared" si="11"/>
        <v/>
      </c>
      <c r="CK134" s="73" t="str">
        <f t="shared" si="12"/>
        <v/>
      </c>
      <c r="CL134" s="72" t="str">
        <f t="shared" si="13"/>
        <v/>
      </c>
      <c r="CM134" s="73" t="str">
        <f t="shared" si="14"/>
        <v/>
      </c>
      <c r="CN134" s="72" t="str">
        <f t="shared" si="15"/>
        <v/>
      </c>
      <c r="CO134" s="73" t="str">
        <f t="shared" si="16"/>
        <v/>
      </c>
      <c r="CP134" s="72" t="str">
        <f t="shared" si="17"/>
        <v/>
      </c>
      <c r="CQ134" s="73" t="str">
        <f t="shared" si="18"/>
        <v/>
      </c>
      <c r="CR134" s="72" t="str">
        <f t="shared" si="19"/>
        <v/>
      </c>
      <c r="CS134" s="73" t="str">
        <f t="shared" si="20"/>
        <v/>
      </c>
      <c r="CT134" s="72" t="str">
        <f t="shared" si="21"/>
        <v/>
      </c>
      <c r="CU134" s="73" t="str">
        <f t="shared" si="22"/>
        <v/>
      </c>
      <c r="CV134" s="65" t="str">
        <f t="shared" si="0"/>
        <v>Lowe's Home Imp KA</v>
      </c>
      <c r="CW134" s="65" t="str">
        <f t="shared" si="1"/>
        <v>HW-HOME-CTR</v>
      </c>
      <c r="CX134" s="77" t="str">
        <f>'[1]Leakage Tree Data'!A35</f>
        <v>US - Lowe's Home Imp KA</v>
      </c>
      <c r="CY134" s="77" t="str">
        <f>'[1]Leakage Tree Data'!B35</f>
        <v>US - HW-HOME-CTR</v>
      </c>
      <c r="CZ134" s="87">
        <f>IF(('[1]Leakage Tree Data'!C35)="","",'[1]Leakage Tree Data'!C35)</f>
        <v>118137161.58892822</v>
      </c>
      <c r="DA134" s="87">
        <f>IF(('[1]Leakage Tree Data'!D35)="","",'[1]Leakage Tree Data'!D35)</f>
        <v>45109532.517364502</v>
      </c>
      <c r="DB134" s="87">
        <f>IF(('[1]Leakage Tree Data'!E35)="","",'[1]Leakage Tree Data'!E35)</f>
        <v>38.184032789215209</v>
      </c>
      <c r="DC134" s="87">
        <f>IF(('[1]Leakage Tree Data'!F35)="","",'[1]Leakage Tree Data'!F35)</f>
        <v>73027629.071563721</v>
      </c>
      <c r="DD134" s="87">
        <f>IF(('[1]Leakage Tree Data'!G35)="","",'[1]Leakage Tree Data'!G35)</f>
        <v>61.815967210784791</v>
      </c>
      <c r="DE134" s="87">
        <f>IF(('[1]Leakage Tree Data'!H35)="","",'[1]Leakage Tree Data'!H35)</f>
        <v>49128567.359741211</v>
      </c>
      <c r="DF134" s="87" t="str">
        <f>IF(('[1]Leakage Tree Data'!I35)="","",'[1]Leakage Tree Data'!I35)</f>
        <v/>
      </c>
      <c r="DG134" s="87" t="str">
        <f>IF(('[1]Leakage Tree Data'!J35)="","",'[1]Leakage Tree Data'!J35)</f>
        <v/>
      </c>
      <c r="DH134" s="87" t="str">
        <f>IF(('[1]Leakage Tree Data'!K35)="","",'[1]Leakage Tree Data'!K35)</f>
        <v/>
      </c>
      <c r="DI134" s="87" t="str">
        <f>IF(('[1]Leakage Tree Data'!L35)="","",'[1]Leakage Tree Data'!L35)</f>
        <v/>
      </c>
      <c r="DJ134" s="87" t="str">
        <f>IF(('[1]Leakage Tree Data'!M35)="","",'[1]Leakage Tree Data'!M35)</f>
        <v/>
      </c>
      <c r="DK134" s="87" t="str">
        <f>IF(('[1]Leakage Tree Data'!N35)="","",'[1]Leakage Tree Data'!N35)</f>
        <v/>
      </c>
      <c r="DL134" s="87" t="str">
        <f>IF(('[1]Leakage Tree Data'!O35)="","",'[1]Leakage Tree Data'!O35)</f>
        <v/>
      </c>
      <c r="DM134" s="87" t="str">
        <f>IF(('[1]Leakage Tree Data'!P35)="","",'[1]Leakage Tree Data'!P35)</f>
        <v/>
      </c>
      <c r="DN134" s="87" t="str">
        <f>IF(('[1]Leakage Tree Data'!Q35)="","",'[1]Leakage Tree Data'!Q35)</f>
        <v/>
      </c>
      <c r="DO134" s="87">
        <f>IF(('[1]Leakage Tree Data'!R35)="","",'[1]Leakage Tree Data'!R35)</f>
        <v>286111.02508544922</v>
      </c>
      <c r="DP134" s="87">
        <f>IF(('[1]Leakage Tree Data'!S35)="","",'[1]Leakage Tree Data'!S35)</f>
        <v>-280202.7897644043</v>
      </c>
      <c r="DQ134" s="87">
        <f>IF(('[1]Leakage Tree Data'!T35)="","",'[1]Leakage Tree Data'!T35)</f>
        <v>-0.33046079397112038</v>
      </c>
      <c r="DR134" s="87">
        <f>IF(('[1]Leakage Tree Data'!U35)="","",'[1]Leakage Tree Data'!U35)</f>
        <v>566313.81484985352</v>
      </c>
      <c r="DS134" s="87">
        <f>IF(('[1]Leakage Tree Data'!V35)="","",'[1]Leakage Tree Data'!V35)</f>
        <v>0.33046079397112038</v>
      </c>
      <c r="DT134" s="87">
        <f>IF(('[1]Leakage Tree Data'!W35)="","",'[1]Leakage Tree Data'!W35)</f>
        <v>1242525.3519287109</v>
      </c>
      <c r="DU134" s="87" t="str">
        <f>IF(('[1]Leakage Tree Data'!X35)="","",'[1]Leakage Tree Data'!X35)</f>
        <v/>
      </c>
      <c r="DV134" s="87" t="str">
        <f>IF(('[1]Leakage Tree Data'!Y35)="","",'[1]Leakage Tree Data'!Y35)</f>
        <v/>
      </c>
      <c r="DW134" s="87" t="str">
        <f>IF(('[1]Leakage Tree Data'!Z35)="","",'[1]Leakage Tree Data'!Z35)</f>
        <v/>
      </c>
      <c r="DX134" s="87" t="str">
        <f>IF(('[1]Leakage Tree Data'!AA35)="","",'[1]Leakage Tree Data'!AA35)</f>
        <v/>
      </c>
      <c r="DY134" s="87" t="str">
        <f>IF(('[1]Leakage Tree Data'!AB35)="","",'[1]Leakage Tree Data'!AB35)</f>
        <v/>
      </c>
      <c r="DZ134" s="87" t="str">
        <f>IF(('[1]Leakage Tree Data'!AC35)="","",'[1]Leakage Tree Data'!AC35)</f>
        <v/>
      </c>
      <c r="EA134" s="87" t="str">
        <f>IF(('[1]Leakage Tree Data'!AD35)="","",'[1]Leakage Tree Data'!AD35)</f>
        <v/>
      </c>
      <c r="EB134" s="87" t="str">
        <f>IF(('[1]Leakage Tree Data'!AE35)="","",'[1]Leakage Tree Data'!AE35)</f>
        <v/>
      </c>
      <c r="EC134" s="71" t="str">
        <f t="shared" si="23"/>
        <v/>
      </c>
      <c r="ED134" s="71" t="str">
        <f t="shared" si="24"/>
        <v/>
      </c>
      <c r="EE134" s="71" t="str">
        <f t="shared" si="25"/>
        <v/>
      </c>
      <c r="EF134" s="71" t="str">
        <f t="shared" si="26"/>
        <v/>
      </c>
      <c r="EG134" s="88" t="str">
        <f t="shared" si="27"/>
        <v/>
      </c>
      <c r="EH134" s="88" t="str">
        <f t="shared" si="28"/>
        <v/>
      </c>
      <c r="EI134" s="79"/>
      <c r="EJ134" s="79"/>
      <c r="EK134" s="80"/>
    </row>
    <row r="135" spans="1:14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65" t="str">
        <f t="shared" si="2"/>
        <v/>
      </c>
      <c r="CB135" s="72">
        <f t="shared" si="3"/>
        <v>94658737.119765624</v>
      </c>
      <c r="CC135" s="73">
        <f t="shared" si="4"/>
        <v>1</v>
      </c>
      <c r="CD135" s="72" t="str">
        <f t="shared" si="5"/>
        <v/>
      </c>
      <c r="CE135" s="73" t="str">
        <f t="shared" si="6"/>
        <v/>
      </c>
      <c r="CF135" s="72" t="str">
        <f t="shared" si="7"/>
        <v/>
      </c>
      <c r="CG135" s="73" t="str">
        <f t="shared" si="8"/>
        <v/>
      </c>
      <c r="CH135" s="72" t="str">
        <f t="shared" si="9"/>
        <v/>
      </c>
      <c r="CI135" s="73" t="str">
        <f t="shared" si="10"/>
        <v/>
      </c>
      <c r="CJ135" s="72" t="str">
        <f t="shared" si="11"/>
        <v/>
      </c>
      <c r="CK135" s="73" t="str">
        <f t="shared" si="12"/>
        <v/>
      </c>
      <c r="CL135" s="72">
        <f t="shared" si="13"/>
        <v>273057883.59718752</v>
      </c>
      <c r="CM135" s="73">
        <f t="shared" si="14"/>
        <v>1</v>
      </c>
      <c r="CN135" s="72" t="str">
        <f t="shared" si="15"/>
        <v/>
      </c>
      <c r="CO135" s="73" t="str">
        <f t="shared" si="16"/>
        <v/>
      </c>
      <c r="CP135" s="72" t="str">
        <f t="shared" si="17"/>
        <v/>
      </c>
      <c r="CQ135" s="73" t="str">
        <f t="shared" si="18"/>
        <v/>
      </c>
      <c r="CR135" s="72" t="str">
        <f t="shared" si="19"/>
        <v/>
      </c>
      <c r="CS135" s="73" t="str">
        <f t="shared" si="20"/>
        <v/>
      </c>
      <c r="CT135" s="72" t="str">
        <f t="shared" si="21"/>
        <v/>
      </c>
      <c r="CU135" s="73" t="str">
        <f t="shared" si="22"/>
        <v/>
      </c>
      <c r="CV135" s="65" t="str">
        <f t="shared" si="0"/>
        <v>MASS/SUPCEN</v>
      </c>
      <c r="CW135" s="65" t="str">
        <f t="shared" si="1"/>
        <v>MASS/SUPCEN</v>
      </c>
      <c r="CX135" s="77" t="str">
        <f>'[1]Leakage Tree Data'!A36</f>
        <v>US - MASS/SUPCEN</v>
      </c>
      <c r="CY135" s="77" t="str">
        <f>'[1]Leakage Tree Data'!B36</f>
        <v>US - MASS/SUPCEN</v>
      </c>
      <c r="CZ135" s="87">
        <f>IF(('[1]Leakage Tree Data'!C36)="","",'[1]Leakage Tree Data'!C36)</f>
        <v>118137161.58892822</v>
      </c>
      <c r="DA135" s="87">
        <f>IF(('[1]Leakage Tree Data'!D36)="","",'[1]Leakage Tree Data'!D36)</f>
        <v>112047735.15661621</v>
      </c>
      <c r="DB135" s="87">
        <f>IF(('[1]Leakage Tree Data'!E36)="","",'[1]Leakage Tree Data'!E36)</f>
        <v>94.845460691276074</v>
      </c>
      <c r="DC135" s="87">
        <f>IF(('[1]Leakage Tree Data'!F36)="","",'[1]Leakage Tree Data'!F36)</f>
        <v>6089426.4323120117</v>
      </c>
      <c r="DD135" s="87">
        <f>IF(('[1]Leakage Tree Data'!G36)="","",'[1]Leakage Tree Data'!G36)</f>
        <v>5.1545393087239262</v>
      </c>
      <c r="DE135" s="87">
        <f>IF(('[1]Leakage Tree Data'!H36)="","",'[1]Leakage Tree Data'!H36)</f>
        <v>49128567.359741211</v>
      </c>
      <c r="DF135" s="87">
        <f>IF(('[1]Leakage Tree Data'!I36)="","",'[1]Leakage Tree Data'!I36)</f>
        <v>51.176065793104272</v>
      </c>
      <c r="DG135" s="87">
        <f>IF(('[1]Leakage Tree Data'!J36)="","",'[1]Leakage Tree Data'!J36)</f>
        <v>48.823934206895728</v>
      </c>
      <c r="DH135" s="87">
        <f>IF(('[1]Leakage Tree Data'!K36)="","",'[1]Leakage Tree Data'!K36)</f>
        <v>25142067.955230713</v>
      </c>
      <c r="DI135" s="87">
        <f>IF(('[1]Leakage Tree Data'!L36)="","",'[1]Leakage Tree Data'!L36)</f>
        <v>94658737.119765624</v>
      </c>
      <c r="DJ135" s="87">
        <f>IF(('[1]Leakage Tree Data'!M36)="","",'[1]Leakage Tree Data'!M36)</f>
        <v>273057883.59718752</v>
      </c>
      <c r="DK135" s="87">
        <f>IF(('[1]Leakage Tree Data'!N36)="","",'[1]Leakage Tree Data'!N36)</f>
        <v>94658737.119765624</v>
      </c>
      <c r="DL135" s="87">
        <f>IF(('[1]Leakage Tree Data'!O36)="","",'[1]Leakage Tree Data'!O36)</f>
        <v>32.330138801883635</v>
      </c>
      <c r="DM135" s="87">
        <f>IF(('[1]Leakage Tree Data'!P36)="","",'[1]Leakage Tree Data'!P36)</f>
        <v>37.07643575965951</v>
      </c>
      <c r="DN135" s="87" t="str">
        <f>IF(('[1]Leakage Tree Data'!Q36)="","",'[1]Leakage Tree Data'!Q36)</f>
        <v/>
      </c>
      <c r="DO135" s="87">
        <f>IF(('[1]Leakage Tree Data'!R36)="","",'[1]Leakage Tree Data'!R36)</f>
        <v>286111.02508544922</v>
      </c>
      <c r="DP135" s="87">
        <f>IF(('[1]Leakage Tree Data'!S36)="","",'[1]Leakage Tree Data'!S36)</f>
        <v>-250384.37097167969</v>
      </c>
      <c r="DQ135" s="87">
        <f>IF(('[1]Leakage Tree Data'!T36)="","",'[1]Leakage Tree Data'!T36)</f>
        <v>-0.44271789543348916</v>
      </c>
      <c r="DR135" s="87">
        <f>IF(('[1]Leakage Tree Data'!U36)="","",'[1]Leakage Tree Data'!U36)</f>
        <v>536495.39605712891</v>
      </c>
      <c r="DS135" s="87">
        <f>IF(('[1]Leakage Tree Data'!V36)="","",'[1]Leakage Tree Data'!V36)</f>
        <v>0.44271789543348916</v>
      </c>
      <c r="DT135" s="87">
        <f>IF(('[1]Leakage Tree Data'!W36)="","",'[1]Leakage Tree Data'!W36)</f>
        <v>1242525.3519287109</v>
      </c>
      <c r="DU135" s="87">
        <f>IF(('[1]Leakage Tree Data'!X36)="","",'[1]Leakage Tree Data'!X36)</f>
        <v>-0.48858709399024036</v>
      </c>
      <c r="DV135" s="87">
        <f>IF(('[1]Leakage Tree Data'!Y36)="","",'[1]Leakage Tree Data'!Y36)</f>
        <v>0.48858709399024036</v>
      </c>
      <c r="DW135" s="87">
        <f>IF(('[1]Leakage Tree Data'!Z36)="","",'[1]Leakage Tree Data'!Z36)</f>
        <v>401910.57052612305</v>
      </c>
      <c r="DX135" s="87">
        <f>IF(('[1]Leakage Tree Data'!AA36)="","",'[1]Leakage Tree Data'!AA36)</f>
        <v>172119.25484375656</v>
      </c>
      <c r="DY135" s="87">
        <f>IF(('[1]Leakage Tree Data'!AB36)="","",'[1]Leakage Tree Data'!AB36)</f>
        <v>-9971910.4701952934</v>
      </c>
      <c r="DZ135" s="87">
        <f>IF(('[1]Leakage Tree Data'!AC36)="","",'[1]Leakage Tree Data'!AC36)</f>
        <v>172119.25484375656</v>
      </c>
      <c r="EA135" s="87">
        <f>IF(('[1]Leakage Tree Data'!AD36)="","",'[1]Leakage Tree Data'!AD36)</f>
        <v>-2.2746694368671285</v>
      </c>
      <c r="EB135" s="87">
        <f>IF(('[1]Leakage Tree Data'!AE36)="","",'[1]Leakage Tree Data'!AE36)</f>
        <v>-2.3866618104848882</v>
      </c>
      <c r="EC135" s="71">
        <f t="shared" si="23"/>
        <v>273057883.59718752</v>
      </c>
      <c r="ED135" s="71">
        <f t="shared" si="24"/>
        <v>94658737.119765624</v>
      </c>
      <c r="EE135" s="71">
        <f t="shared" si="25"/>
        <v>-9971910.4701952934</v>
      </c>
      <c r="EF135" s="71">
        <f t="shared" si="26"/>
        <v>172119.25484375656</v>
      </c>
      <c r="EG135" s="88">
        <f t="shared" si="27"/>
        <v>-2.3866618104848858E-2</v>
      </c>
      <c r="EH135" s="88">
        <f t="shared" si="28"/>
        <v>-1.8047951488618402E-2</v>
      </c>
      <c r="EI135" s="79"/>
      <c r="EJ135" s="79"/>
      <c r="EK135" s="80"/>
    </row>
    <row r="136" spans="1:14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65" t="str">
        <f t="shared" si="2"/>
        <v/>
      </c>
      <c r="CB136" s="72" t="str">
        <f t="shared" si="3"/>
        <v/>
      </c>
      <c r="CC136" s="73" t="str">
        <f t="shared" si="4"/>
        <v/>
      </c>
      <c r="CD136" s="72">
        <f t="shared" si="5"/>
        <v>3016278.7028124998</v>
      </c>
      <c r="CE136" s="73">
        <f t="shared" si="6"/>
        <v>3</v>
      </c>
      <c r="CF136" s="72" t="str">
        <f t="shared" si="7"/>
        <v/>
      </c>
      <c r="CG136" s="73" t="str">
        <f t="shared" si="8"/>
        <v/>
      </c>
      <c r="CH136" s="72" t="str">
        <f t="shared" si="9"/>
        <v/>
      </c>
      <c r="CI136" s="73" t="str">
        <f t="shared" si="10"/>
        <v/>
      </c>
      <c r="CJ136" s="72" t="str">
        <f t="shared" si="11"/>
        <v/>
      </c>
      <c r="CK136" s="73" t="str">
        <f t="shared" si="12"/>
        <v/>
      </c>
      <c r="CL136" s="72" t="str">
        <f t="shared" si="13"/>
        <v/>
      </c>
      <c r="CM136" s="73" t="str">
        <f t="shared" si="14"/>
        <v/>
      </c>
      <c r="CN136" s="72">
        <f t="shared" si="15"/>
        <v>7736208.4715625001</v>
      </c>
      <c r="CO136" s="73">
        <f t="shared" si="16"/>
        <v>3</v>
      </c>
      <c r="CP136" s="72" t="str">
        <f t="shared" si="17"/>
        <v/>
      </c>
      <c r="CQ136" s="73" t="str">
        <f t="shared" si="18"/>
        <v/>
      </c>
      <c r="CR136" s="72" t="str">
        <f t="shared" si="19"/>
        <v/>
      </c>
      <c r="CS136" s="73" t="str">
        <f t="shared" si="20"/>
        <v/>
      </c>
      <c r="CT136" s="72" t="str">
        <f t="shared" si="21"/>
        <v/>
      </c>
      <c r="CU136" s="73" t="str">
        <f t="shared" si="22"/>
        <v/>
      </c>
      <c r="CV136" s="65" t="str">
        <f t="shared" si="0"/>
        <v>Kmart Mass+Supcen KA</v>
      </c>
      <c r="CW136" s="65" t="str">
        <f t="shared" si="1"/>
        <v>MASS/SUPCEN</v>
      </c>
      <c r="CX136" s="77" t="str">
        <f>'[1]Leakage Tree Data'!A37</f>
        <v>US - Kmart Mass+Supcen KA</v>
      </c>
      <c r="CY136" s="77" t="str">
        <f>'[1]Leakage Tree Data'!B37</f>
        <v>US - MASS/SUPCEN</v>
      </c>
      <c r="CZ136" s="87">
        <f>IF(('[1]Leakage Tree Data'!C37)="","",'[1]Leakage Tree Data'!C37)</f>
        <v>118137161.58892822</v>
      </c>
      <c r="DA136" s="87">
        <f>IF(('[1]Leakage Tree Data'!D37)="","",'[1]Leakage Tree Data'!D37)</f>
        <v>34498083.589050293</v>
      </c>
      <c r="DB136" s="87">
        <f>IF(('[1]Leakage Tree Data'!E37)="","",'[1]Leakage Tree Data'!E37)</f>
        <v>29.201720377445945</v>
      </c>
      <c r="DC136" s="87">
        <f>IF(('[1]Leakage Tree Data'!F37)="","",'[1]Leakage Tree Data'!F37)</f>
        <v>83639077.99987793</v>
      </c>
      <c r="DD136" s="87">
        <f>IF(('[1]Leakage Tree Data'!G37)="","",'[1]Leakage Tree Data'!G37)</f>
        <v>70.798279622554048</v>
      </c>
      <c r="DE136" s="87">
        <f>IF(('[1]Leakage Tree Data'!H37)="","",'[1]Leakage Tree Data'!H37)</f>
        <v>49128567.359741211</v>
      </c>
      <c r="DF136" s="87">
        <f>IF(('[1]Leakage Tree Data'!I37)="","",'[1]Leakage Tree Data'!I37)</f>
        <v>1.993708169515011</v>
      </c>
      <c r="DG136" s="87">
        <f>IF(('[1]Leakage Tree Data'!J37)="","",'[1]Leakage Tree Data'!J37)</f>
        <v>98.006291830484983</v>
      </c>
      <c r="DH136" s="87">
        <f>IF(('[1]Leakage Tree Data'!K37)="","",'[1]Leakage Tree Data'!K37)</f>
        <v>979480.2610168457</v>
      </c>
      <c r="DI136" s="87">
        <f>IF(('[1]Leakage Tree Data'!L37)="","",'[1]Leakage Tree Data'!L37)</f>
        <v>3016278.7028124998</v>
      </c>
      <c r="DJ136" s="87">
        <f>IF(('[1]Leakage Tree Data'!M37)="","",'[1]Leakage Tree Data'!M37)</f>
        <v>7736208.4715625001</v>
      </c>
      <c r="DK136" s="87">
        <f>IF(('[1]Leakage Tree Data'!N37)="","",'[1]Leakage Tree Data'!N37)</f>
        <v>3016278.7028124998</v>
      </c>
      <c r="DL136" s="87">
        <f>IF(('[1]Leakage Tree Data'!O37)="","",'[1]Leakage Tree Data'!O37)</f>
        <v>1.0301923741462131</v>
      </c>
      <c r="DM136" s="87">
        <f>IF(('[1]Leakage Tree Data'!P37)="","",'[1]Leakage Tree Data'!P37)</f>
        <v>1.0504404144666677</v>
      </c>
      <c r="DN136" s="87" t="str">
        <f>IF(('[1]Leakage Tree Data'!Q37)="","",'[1]Leakage Tree Data'!Q37)</f>
        <v/>
      </c>
      <c r="DO136" s="87">
        <f>IF(('[1]Leakage Tree Data'!R37)="","",'[1]Leakage Tree Data'!R37)</f>
        <v>286111.02508544922</v>
      </c>
      <c r="DP136" s="87">
        <f>IF(('[1]Leakage Tree Data'!S37)="","",'[1]Leakage Tree Data'!S37)</f>
        <v>-1308782.0740966797</v>
      </c>
      <c r="DQ136" s="87">
        <f>IF(('[1]Leakage Tree Data'!T37)="","",'[1]Leakage Tree Data'!T37)</f>
        <v>-1.1814331810787841</v>
      </c>
      <c r="DR136" s="87">
        <f>IF(('[1]Leakage Tree Data'!U37)="","",'[1]Leakage Tree Data'!U37)</f>
        <v>1594893.0991821289</v>
      </c>
      <c r="DS136" s="87">
        <f>IF(('[1]Leakage Tree Data'!V37)="","",'[1]Leakage Tree Data'!V37)</f>
        <v>1.1814331810787735</v>
      </c>
      <c r="DT136" s="87">
        <f>IF(('[1]Leakage Tree Data'!W37)="","",'[1]Leakage Tree Data'!W37)</f>
        <v>1242525.3519287109</v>
      </c>
      <c r="DU136" s="87">
        <f>IF(('[1]Leakage Tree Data'!X37)="","",'[1]Leakage Tree Data'!X37)</f>
        <v>-0.22500600124057502</v>
      </c>
      <c r="DV136" s="87">
        <f>IF(('[1]Leakage Tree Data'!Y37)="","",'[1]Leakage Tree Data'!Y37)</f>
        <v>0.22500600124057257</v>
      </c>
      <c r="DW136" s="87">
        <f>IF(('[1]Leakage Tree Data'!Z37)="","",'[1]Leakage Tree Data'!Z37)</f>
        <v>-82974.138824462891</v>
      </c>
      <c r="DX136" s="87">
        <f>IF(('[1]Leakage Tree Data'!AA37)="","",'[1]Leakage Tree Data'!AA37)</f>
        <v>-1113708.6782812499</v>
      </c>
      <c r="DY136" s="87">
        <f>IF(('[1]Leakage Tree Data'!AB37)="","",'[1]Leakage Tree Data'!AB37)</f>
        <v>418696.71820312552</v>
      </c>
      <c r="DZ136" s="87">
        <f>IF(('[1]Leakage Tree Data'!AC37)="","",'[1]Leakage Tree Data'!AC37)</f>
        <v>-1113708.6782812499</v>
      </c>
      <c r="EA136" s="87">
        <f>IF(('[1]Leakage Tree Data'!AD37)="","",'[1]Leakage Tree Data'!AD37)</f>
        <v>-0.4823754855217508</v>
      </c>
      <c r="EB136" s="87">
        <f>IF(('[1]Leakage Tree Data'!AE37)="","",'[1]Leakage Tree Data'!AE37)</f>
        <v>3.0153199669947339E-2</v>
      </c>
      <c r="EC136" s="71" t="str">
        <f t="shared" si="23"/>
        <v/>
      </c>
      <c r="ED136" s="71" t="str">
        <f t="shared" si="24"/>
        <v/>
      </c>
      <c r="EE136" s="71" t="str">
        <f t="shared" si="25"/>
        <v/>
      </c>
      <c r="EF136" s="71" t="str">
        <f t="shared" si="26"/>
        <v/>
      </c>
      <c r="EG136" s="88" t="str">
        <f t="shared" si="27"/>
        <v/>
      </c>
      <c r="EH136" s="88" t="str">
        <f t="shared" si="28"/>
        <v/>
      </c>
      <c r="EI136" s="79"/>
      <c r="EJ136" s="79"/>
      <c r="EK136" s="80"/>
    </row>
    <row r="137" spans="1:14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65" t="str">
        <f t="shared" si="2"/>
        <v/>
      </c>
      <c r="CB137" s="72" t="str">
        <f t="shared" si="3"/>
        <v/>
      </c>
      <c r="CC137" s="73" t="str">
        <f t="shared" si="4"/>
        <v/>
      </c>
      <c r="CD137" s="72">
        <f t="shared" si="5"/>
        <v>22993904.489765625</v>
      </c>
      <c r="CE137" s="73">
        <f t="shared" si="6"/>
        <v>2</v>
      </c>
      <c r="CF137" s="72" t="str">
        <f t="shared" si="7"/>
        <v/>
      </c>
      <c r="CG137" s="73" t="str">
        <f t="shared" si="8"/>
        <v/>
      </c>
      <c r="CH137" s="72" t="str">
        <f t="shared" si="9"/>
        <v/>
      </c>
      <c r="CI137" s="73" t="str">
        <f t="shared" si="10"/>
        <v/>
      </c>
      <c r="CJ137" s="72" t="str">
        <f t="shared" si="11"/>
        <v/>
      </c>
      <c r="CK137" s="73" t="str">
        <f t="shared" si="12"/>
        <v/>
      </c>
      <c r="CL137" s="72" t="str">
        <f t="shared" si="13"/>
        <v/>
      </c>
      <c r="CM137" s="73" t="str">
        <f t="shared" si="14"/>
        <v/>
      </c>
      <c r="CN137" s="72">
        <f t="shared" si="15"/>
        <v>46366967.753437497</v>
      </c>
      <c r="CO137" s="73">
        <f t="shared" si="16"/>
        <v>2</v>
      </c>
      <c r="CP137" s="72" t="str">
        <f t="shared" si="17"/>
        <v/>
      </c>
      <c r="CQ137" s="73" t="str">
        <f t="shared" si="18"/>
        <v/>
      </c>
      <c r="CR137" s="72" t="str">
        <f t="shared" si="19"/>
        <v/>
      </c>
      <c r="CS137" s="73" t="str">
        <f t="shared" si="20"/>
        <v/>
      </c>
      <c r="CT137" s="72" t="str">
        <f t="shared" si="21"/>
        <v/>
      </c>
      <c r="CU137" s="73" t="str">
        <f t="shared" si="22"/>
        <v/>
      </c>
      <c r="CV137" s="65" t="str">
        <f t="shared" si="0"/>
        <v>Target Mass+SupCen KA</v>
      </c>
      <c r="CW137" s="65" t="str">
        <f t="shared" si="1"/>
        <v>MASS/SUPCEN</v>
      </c>
      <c r="CX137" s="77" t="str">
        <f>'[1]Leakage Tree Data'!A38</f>
        <v>US - Target Mass+SupCen KA</v>
      </c>
      <c r="CY137" s="77" t="str">
        <f>'[1]Leakage Tree Data'!B38</f>
        <v>US - MASS/SUPCEN</v>
      </c>
      <c r="CZ137" s="87">
        <f>IF(('[1]Leakage Tree Data'!C38)="","",'[1]Leakage Tree Data'!C38)</f>
        <v>118137161.58892822</v>
      </c>
      <c r="DA137" s="87">
        <f>IF(('[1]Leakage Tree Data'!D38)="","",'[1]Leakage Tree Data'!D38)</f>
        <v>74187584.717651367</v>
      </c>
      <c r="DB137" s="87">
        <f>IF(('[1]Leakage Tree Data'!E38)="","",'[1]Leakage Tree Data'!E38)</f>
        <v>62.797839155638059</v>
      </c>
      <c r="DC137" s="87">
        <f>IF(('[1]Leakage Tree Data'!F38)="","",'[1]Leakage Tree Data'!F38)</f>
        <v>43949576.871276855</v>
      </c>
      <c r="DD137" s="87">
        <f>IF(('[1]Leakage Tree Data'!G38)="","",'[1]Leakage Tree Data'!G38)</f>
        <v>37.202160844361941</v>
      </c>
      <c r="DE137" s="87">
        <f>IF(('[1]Leakage Tree Data'!H38)="","",'[1]Leakage Tree Data'!H38)</f>
        <v>49128567.359741211</v>
      </c>
      <c r="DF137" s="87">
        <f>IF(('[1]Leakage Tree Data'!I38)="","",'[1]Leakage Tree Data'!I38)</f>
        <v>14.127125132047569</v>
      </c>
      <c r="DG137" s="87">
        <f>IF(('[1]Leakage Tree Data'!J38)="","",'[1]Leakage Tree Data'!J38)</f>
        <v>85.872874867952433</v>
      </c>
      <c r="DH137" s="87">
        <f>IF(('[1]Leakage Tree Data'!K38)="","",'[1]Leakage Tree Data'!K38)</f>
        <v>6940454.1864929199</v>
      </c>
      <c r="DI137" s="87">
        <f>IF(('[1]Leakage Tree Data'!L38)="","",'[1]Leakage Tree Data'!L38)</f>
        <v>22993904.489765625</v>
      </c>
      <c r="DJ137" s="87">
        <f>IF(('[1]Leakage Tree Data'!M38)="","",'[1]Leakage Tree Data'!M38)</f>
        <v>46366967.753437497</v>
      </c>
      <c r="DK137" s="87">
        <f>IF(('[1]Leakage Tree Data'!N38)="","",'[1]Leakage Tree Data'!N38)</f>
        <v>22993904.489765625</v>
      </c>
      <c r="DL137" s="87">
        <f>IF(('[1]Leakage Tree Data'!O38)="","",'[1]Leakage Tree Data'!O38)</f>
        <v>7.8534337808754673</v>
      </c>
      <c r="DM137" s="87">
        <f>IF(('[1]Leakage Tree Data'!P38)="","",'[1]Leakage Tree Data'!P38)</f>
        <v>6.2958149335712363</v>
      </c>
      <c r="DN137" s="87" t="str">
        <f>IF(('[1]Leakage Tree Data'!Q38)="","",'[1]Leakage Tree Data'!Q38)</f>
        <v/>
      </c>
      <c r="DO137" s="87">
        <f>IF(('[1]Leakage Tree Data'!R38)="","",'[1]Leakage Tree Data'!R38)</f>
        <v>286111.02508544922</v>
      </c>
      <c r="DP137" s="87">
        <f>IF(('[1]Leakage Tree Data'!S38)="","",'[1]Leakage Tree Data'!S38)</f>
        <v>-381341.58630371094</v>
      </c>
      <c r="DQ137" s="87">
        <f>IF(('[1]Leakage Tree Data'!T38)="","",'[1]Leakage Tree Data'!T38)</f>
        <v>-0.47603574593465225</v>
      </c>
      <c r="DR137" s="87">
        <f>IF(('[1]Leakage Tree Data'!U38)="","",'[1]Leakage Tree Data'!U38)</f>
        <v>667452.61138916016</v>
      </c>
      <c r="DS137" s="87">
        <f>IF(('[1]Leakage Tree Data'!V38)="","",'[1]Leakage Tree Data'!V38)</f>
        <v>0.47603574593465225</v>
      </c>
      <c r="DT137" s="87">
        <f>IF(('[1]Leakage Tree Data'!W38)="","",'[1]Leakage Tree Data'!W38)</f>
        <v>1242525.3519287109</v>
      </c>
      <c r="DU137" s="87">
        <f>IF(('[1]Leakage Tree Data'!X38)="","",'[1]Leakage Tree Data'!X38)</f>
        <v>2.015337573162471</v>
      </c>
      <c r="DV137" s="87">
        <f>IF(('[1]Leakage Tree Data'!Y38)="","",'[1]Leakage Tree Data'!Y38)</f>
        <v>-2.0153375731624692</v>
      </c>
      <c r="DW137" s="87">
        <f>IF(('[1]Leakage Tree Data'!Z38)="","",'[1]Leakage Tree Data'!Z38)</f>
        <v>1140598.5081481934</v>
      </c>
      <c r="DX137" s="87">
        <f>IF(('[1]Leakage Tree Data'!AA38)="","",'[1]Leakage Tree Data'!AA38)</f>
        <v>4752096.7232031263</v>
      </c>
      <c r="DY137" s="87">
        <f>IF(('[1]Leakage Tree Data'!AB38)="","",'[1]Leakage Tree Data'!AB38)</f>
        <v>5271860.1982421875</v>
      </c>
      <c r="DZ137" s="87">
        <f>IF(('[1]Leakage Tree Data'!AC38)="","",'[1]Leakage Tree Data'!AC38)</f>
        <v>4752096.7232031263</v>
      </c>
      <c r="EA137" s="87">
        <f>IF(('[1]Leakage Tree Data'!AD38)="","",'[1]Leakage Tree Data'!AD38)</f>
        <v>1.1725484454252006</v>
      </c>
      <c r="EB137" s="87">
        <f>IF(('[1]Leakage Tree Data'!AE38)="","",'[1]Leakage Tree Data'!AE38)</f>
        <v>0.5658872966237567</v>
      </c>
      <c r="EC137" s="71" t="str">
        <f t="shared" si="23"/>
        <v/>
      </c>
      <c r="ED137" s="71" t="str">
        <f t="shared" si="24"/>
        <v/>
      </c>
      <c r="EE137" s="71" t="str">
        <f t="shared" si="25"/>
        <v/>
      </c>
      <c r="EF137" s="71" t="str">
        <f t="shared" si="26"/>
        <v/>
      </c>
      <c r="EG137" s="88" t="str">
        <f t="shared" si="27"/>
        <v/>
      </c>
      <c r="EH137" s="88" t="str">
        <f t="shared" si="28"/>
        <v/>
      </c>
      <c r="EI137" s="79"/>
      <c r="EJ137" s="79"/>
      <c r="EK137" s="80"/>
    </row>
    <row r="138" spans="1:14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65" t="str">
        <f t="shared" si="2"/>
        <v>MASS/SUPCEN</v>
      </c>
      <c r="CB138" s="72" t="str">
        <f t="shared" si="3"/>
        <v/>
      </c>
      <c r="CC138" s="73" t="str">
        <f t="shared" si="4"/>
        <v/>
      </c>
      <c r="CD138" s="72">
        <f t="shared" si="5"/>
        <v>66637953.413437501</v>
      </c>
      <c r="CE138" s="73">
        <f t="shared" si="6"/>
        <v>1</v>
      </c>
      <c r="CF138" s="72" t="str">
        <f t="shared" si="7"/>
        <v/>
      </c>
      <c r="CG138" s="73" t="str">
        <f t="shared" si="8"/>
        <v/>
      </c>
      <c r="CH138" s="72" t="str">
        <f t="shared" si="9"/>
        <v/>
      </c>
      <c r="CI138" s="73" t="str">
        <f t="shared" si="10"/>
        <v/>
      </c>
      <c r="CJ138" s="72" t="str">
        <f t="shared" si="11"/>
        <v/>
      </c>
      <c r="CK138" s="73" t="str">
        <f t="shared" si="12"/>
        <v/>
      </c>
      <c r="CL138" s="72" t="str">
        <f t="shared" si="13"/>
        <v/>
      </c>
      <c r="CM138" s="73" t="str">
        <f t="shared" si="14"/>
        <v/>
      </c>
      <c r="CN138" s="72">
        <f t="shared" si="15"/>
        <v>214749735.90050781</v>
      </c>
      <c r="CO138" s="73">
        <f t="shared" si="16"/>
        <v>1</v>
      </c>
      <c r="CP138" s="72" t="str">
        <f t="shared" si="17"/>
        <v/>
      </c>
      <c r="CQ138" s="73" t="str">
        <f t="shared" si="18"/>
        <v/>
      </c>
      <c r="CR138" s="72" t="str">
        <f t="shared" si="19"/>
        <v/>
      </c>
      <c r="CS138" s="73" t="str">
        <f t="shared" si="20"/>
        <v/>
      </c>
      <c r="CT138" s="72" t="str">
        <f t="shared" si="21"/>
        <v/>
      </c>
      <c r="CU138" s="73" t="str">
        <f t="shared" si="22"/>
        <v/>
      </c>
      <c r="CV138" s="65" t="str">
        <f t="shared" si="0"/>
        <v>Walmart Mass+Supcen KA</v>
      </c>
      <c r="CW138" s="65" t="str">
        <f t="shared" si="1"/>
        <v>MASS/SUPCEN</v>
      </c>
      <c r="CX138" s="77" t="str">
        <f>'[1]Leakage Tree Data'!A39</f>
        <v>US - Walmart Mass+Supcen KA</v>
      </c>
      <c r="CY138" s="77" t="str">
        <f>'[1]Leakage Tree Data'!B39</f>
        <v>US - MASS/SUPCEN</v>
      </c>
      <c r="CZ138" s="87">
        <f>IF(('[1]Leakage Tree Data'!C39)="","",'[1]Leakage Tree Data'!C39)</f>
        <v>118137161.58892822</v>
      </c>
      <c r="DA138" s="87">
        <f>IF(('[1]Leakage Tree Data'!D39)="","",'[1]Leakage Tree Data'!D39)</f>
        <v>97322051.478973389</v>
      </c>
      <c r="DB138" s="87">
        <f>IF(('[1]Leakage Tree Data'!E39)="","",'[1]Leakage Tree Data'!E39)</f>
        <v>82.380556778244426</v>
      </c>
      <c r="DC138" s="87">
        <f>IF(('[1]Leakage Tree Data'!F39)="","",'[1]Leakage Tree Data'!F39)</f>
        <v>20815110.109954834</v>
      </c>
      <c r="DD138" s="87">
        <f>IF(('[1]Leakage Tree Data'!G39)="","",'[1]Leakage Tree Data'!G39)</f>
        <v>17.619443221755574</v>
      </c>
      <c r="DE138" s="87">
        <f>IF(('[1]Leakage Tree Data'!H39)="","",'[1]Leakage Tree Data'!H39)</f>
        <v>49128567.359741211</v>
      </c>
      <c r="DF138" s="87">
        <f>IF(('[1]Leakage Tree Data'!I39)="","",'[1]Leakage Tree Data'!I39)</f>
        <v>40.123420011596764</v>
      </c>
      <c r="DG138" s="87">
        <f>IF(('[1]Leakage Tree Data'!J39)="","",'[1]Leakage Tree Data'!J39)</f>
        <v>59.876579988403236</v>
      </c>
      <c r="DH138" s="87">
        <f>IF(('[1]Leakage Tree Data'!K39)="","",'[1]Leakage Tree Data'!K39)</f>
        <v>19712061.427429199</v>
      </c>
      <c r="DI138" s="87">
        <f>IF(('[1]Leakage Tree Data'!L39)="","",'[1]Leakage Tree Data'!L39)</f>
        <v>66637953.413437501</v>
      </c>
      <c r="DJ138" s="87">
        <f>IF(('[1]Leakage Tree Data'!M39)="","",'[1]Leakage Tree Data'!M39)</f>
        <v>214749735.90050781</v>
      </c>
      <c r="DK138" s="87">
        <f>IF(('[1]Leakage Tree Data'!N39)="","",'[1]Leakage Tree Data'!N39)</f>
        <v>66637953.413437501</v>
      </c>
      <c r="DL138" s="87">
        <f>IF(('[1]Leakage Tree Data'!O39)="","",'[1]Leakage Tree Data'!O39)</f>
        <v>22.759803784452011</v>
      </c>
      <c r="DM138" s="87">
        <f>IF(('[1]Leakage Tree Data'!P39)="","",'[1]Leakage Tree Data'!P39)</f>
        <v>29.159219586073998</v>
      </c>
      <c r="DN138" s="87" t="str">
        <f>IF(('[1]Leakage Tree Data'!Q39)="","",'[1]Leakage Tree Data'!Q39)</f>
        <v/>
      </c>
      <c r="DO138" s="87">
        <f>IF(('[1]Leakage Tree Data'!R39)="","",'[1]Leakage Tree Data'!R39)</f>
        <v>286111.02508544922</v>
      </c>
      <c r="DP138" s="87">
        <f>IF(('[1]Leakage Tree Data'!S39)="","",'[1]Leakage Tree Data'!S39)</f>
        <v>-669448.64859008789</v>
      </c>
      <c r="DQ138" s="87">
        <f>IF(('[1]Leakage Tree Data'!T39)="","",'[1]Leakage Tree Data'!T39)</f>
        <v>-0.76804449322163748</v>
      </c>
      <c r="DR138" s="87">
        <f>IF(('[1]Leakage Tree Data'!U39)="","",'[1]Leakage Tree Data'!U39)</f>
        <v>955559.67367553711</v>
      </c>
      <c r="DS138" s="87">
        <f>IF(('[1]Leakage Tree Data'!V39)="","",'[1]Leakage Tree Data'!V39)</f>
        <v>0.76804449322163748</v>
      </c>
      <c r="DT138" s="87">
        <f>IF(('[1]Leakage Tree Data'!W39)="","",'[1]Leakage Tree Data'!W39)</f>
        <v>1242525.3519287109</v>
      </c>
      <c r="DU138" s="87">
        <f>IF(('[1]Leakage Tree Data'!X39)="","",'[1]Leakage Tree Data'!X39)</f>
        <v>-1.7185922832233302</v>
      </c>
      <c r="DV138" s="87">
        <f>IF(('[1]Leakage Tree Data'!Y39)="","",'[1]Leakage Tree Data'!Y39)</f>
        <v>1.7185922832233302</v>
      </c>
      <c r="DW138" s="87">
        <f>IF(('[1]Leakage Tree Data'!Z39)="","",'[1]Leakage Tree Data'!Z39)</f>
        <v>-324422.15698242187</v>
      </c>
      <c r="DX138" s="87">
        <f>IF(('[1]Leakage Tree Data'!AA39)="","",'[1]Leakage Tree Data'!AA39)</f>
        <v>-4036420.3681250066</v>
      </c>
      <c r="DY138" s="87">
        <f>IF(('[1]Leakage Tree Data'!AB39)="","",'[1]Leakage Tree Data'!AB39)</f>
        <v>-16213737.295820326</v>
      </c>
      <c r="DZ138" s="87">
        <f>IF(('[1]Leakage Tree Data'!AC39)="","",'[1]Leakage Tree Data'!AC39)</f>
        <v>-4036420.3681250066</v>
      </c>
      <c r="EA138" s="87">
        <f>IF(('[1]Leakage Tree Data'!AD39)="","",'[1]Leakage Tree Data'!AD39)</f>
        <v>-3.1240007941085324</v>
      </c>
      <c r="EB138" s="87">
        <f>IF(('[1]Leakage Tree Data'!AE39)="","",'[1]Leakage Tree Data'!AE39)</f>
        <v>-3.0442242524788021</v>
      </c>
      <c r="EC138" s="71" t="str">
        <f t="shared" si="23"/>
        <v/>
      </c>
      <c r="ED138" s="71" t="str">
        <f t="shared" si="24"/>
        <v/>
      </c>
      <c r="EE138" s="71" t="str">
        <f t="shared" si="25"/>
        <v/>
      </c>
      <c r="EF138" s="71" t="str">
        <f t="shared" si="26"/>
        <v/>
      </c>
      <c r="EG138" s="88" t="str">
        <f t="shared" si="27"/>
        <v/>
      </c>
      <c r="EH138" s="88" t="str">
        <f t="shared" si="28"/>
        <v/>
      </c>
      <c r="EI138" s="79"/>
      <c r="EJ138" s="79"/>
      <c r="EK138" s="80"/>
    </row>
    <row r="139" spans="1:14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65" t="str">
        <f t="shared" si="2"/>
        <v/>
      </c>
      <c r="CB139" s="72" t="str">
        <f t="shared" si="3"/>
        <v/>
      </c>
      <c r="CC139" s="73" t="str">
        <f t="shared" si="4"/>
        <v/>
      </c>
      <c r="CD139" s="72" t="str">
        <f t="shared" si="5"/>
        <v/>
      </c>
      <c r="CE139" s="73" t="str">
        <f t="shared" si="6"/>
        <v/>
      </c>
      <c r="CF139" s="72" t="str">
        <f t="shared" si="7"/>
        <v/>
      </c>
      <c r="CG139" s="73" t="str">
        <f t="shared" si="8"/>
        <v/>
      </c>
      <c r="CH139" s="72" t="str">
        <f t="shared" si="9"/>
        <v/>
      </c>
      <c r="CI139" s="73" t="str">
        <f t="shared" si="10"/>
        <v/>
      </c>
      <c r="CJ139" s="72" t="str">
        <f t="shared" si="11"/>
        <v/>
      </c>
      <c r="CK139" s="73" t="str">
        <f t="shared" si="12"/>
        <v/>
      </c>
      <c r="CL139" s="72" t="str">
        <f t="shared" si="13"/>
        <v/>
      </c>
      <c r="CM139" s="73" t="str">
        <f t="shared" si="14"/>
        <v/>
      </c>
      <c r="CN139" s="72" t="str">
        <f t="shared" si="15"/>
        <v/>
      </c>
      <c r="CO139" s="73" t="str">
        <f t="shared" si="16"/>
        <v/>
      </c>
      <c r="CP139" s="72" t="str">
        <f t="shared" si="17"/>
        <v/>
      </c>
      <c r="CQ139" s="73" t="str">
        <f t="shared" si="18"/>
        <v/>
      </c>
      <c r="CR139" s="72" t="str">
        <f t="shared" si="19"/>
        <v/>
      </c>
      <c r="CS139" s="73" t="str">
        <f t="shared" si="20"/>
        <v/>
      </c>
      <c r="CT139" s="72" t="str">
        <f t="shared" si="21"/>
        <v/>
      </c>
      <c r="CU139" s="73" t="str">
        <f t="shared" si="22"/>
        <v/>
      </c>
      <c r="CV139" s="65" t="str">
        <f t="shared" si="0"/>
        <v>PET</v>
      </c>
      <c r="CW139" s="65" t="str">
        <f t="shared" si="1"/>
        <v>PET</v>
      </c>
      <c r="CX139" s="77" t="str">
        <f>'[1]Leakage Tree Data'!A40</f>
        <v>US - PET</v>
      </c>
      <c r="CY139" s="77" t="str">
        <f>'[1]Leakage Tree Data'!B40</f>
        <v>US - PET</v>
      </c>
      <c r="CZ139" s="87">
        <f>IF(('[1]Leakage Tree Data'!C40)="","",'[1]Leakage Tree Data'!C40)</f>
        <v>118137161.58892822</v>
      </c>
      <c r="DA139" s="87">
        <f>IF(('[1]Leakage Tree Data'!D40)="","",'[1]Leakage Tree Data'!D40)</f>
        <v>47593524.215240479</v>
      </c>
      <c r="DB139" s="87">
        <f>IF(('[1]Leakage Tree Data'!E40)="","",'[1]Leakage Tree Data'!E40)</f>
        <v>40.286666426647017</v>
      </c>
      <c r="DC139" s="87">
        <f>IF(('[1]Leakage Tree Data'!F40)="","",'[1]Leakage Tree Data'!F40)</f>
        <v>70543637.373687744</v>
      </c>
      <c r="DD139" s="87">
        <f>IF(('[1]Leakage Tree Data'!G40)="","",'[1]Leakage Tree Data'!G40)</f>
        <v>59.713333573352983</v>
      </c>
      <c r="DE139" s="87">
        <f>IF(('[1]Leakage Tree Data'!H40)="","",'[1]Leakage Tree Data'!H40)</f>
        <v>49128567.359741211</v>
      </c>
      <c r="DF139" s="87" t="str">
        <f>IF(('[1]Leakage Tree Data'!I40)="","",'[1]Leakage Tree Data'!I40)</f>
        <v/>
      </c>
      <c r="DG139" s="87" t="str">
        <f>IF(('[1]Leakage Tree Data'!J40)="","",'[1]Leakage Tree Data'!J40)</f>
        <v/>
      </c>
      <c r="DH139" s="87" t="str">
        <f>IF(('[1]Leakage Tree Data'!K40)="","",'[1]Leakage Tree Data'!K40)</f>
        <v/>
      </c>
      <c r="DI139" s="87" t="str">
        <f>IF(('[1]Leakage Tree Data'!L40)="","",'[1]Leakage Tree Data'!L40)</f>
        <v/>
      </c>
      <c r="DJ139" s="87" t="str">
        <f>IF(('[1]Leakage Tree Data'!M40)="","",'[1]Leakage Tree Data'!M40)</f>
        <v/>
      </c>
      <c r="DK139" s="87" t="str">
        <f>IF(('[1]Leakage Tree Data'!N40)="","",'[1]Leakage Tree Data'!N40)</f>
        <v/>
      </c>
      <c r="DL139" s="87" t="str">
        <f>IF(('[1]Leakage Tree Data'!O40)="","",'[1]Leakage Tree Data'!O40)</f>
        <v/>
      </c>
      <c r="DM139" s="87" t="str">
        <f>IF(('[1]Leakage Tree Data'!P40)="","",'[1]Leakage Tree Data'!P40)</f>
        <v/>
      </c>
      <c r="DN139" s="87" t="str">
        <f>IF(('[1]Leakage Tree Data'!Q40)="","",'[1]Leakage Tree Data'!Q40)</f>
        <v/>
      </c>
      <c r="DO139" s="87">
        <f>IF(('[1]Leakage Tree Data'!R40)="","",'[1]Leakage Tree Data'!R40)</f>
        <v>286111.02508544922</v>
      </c>
      <c r="DP139" s="87">
        <f>IF(('[1]Leakage Tree Data'!S40)="","",'[1]Leakage Tree Data'!S40)</f>
        <v>594321.5934753418</v>
      </c>
      <c r="DQ139" s="87">
        <f>IF(('[1]Leakage Tree Data'!T40)="","",'[1]Leakage Tree Data'!T40)</f>
        <v>0.4064936179162828</v>
      </c>
      <c r="DR139" s="87">
        <f>IF(('[1]Leakage Tree Data'!U40)="","",'[1]Leakage Tree Data'!U40)</f>
        <v>-308210.56838989258</v>
      </c>
      <c r="DS139" s="87">
        <f>IF(('[1]Leakage Tree Data'!V40)="","",'[1]Leakage Tree Data'!V40)</f>
        <v>-0.4064936179162828</v>
      </c>
      <c r="DT139" s="87">
        <f>IF(('[1]Leakage Tree Data'!W40)="","",'[1]Leakage Tree Data'!W40)</f>
        <v>1242525.3519287109</v>
      </c>
      <c r="DU139" s="87" t="str">
        <f>IF(('[1]Leakage Tree Data'!X40)="","",'[1]Leakage Tree Data'!X40)</f>
        <v/>
      </c>
      <c r="DV139" s="87" t="str">
        <f>IF(('[1]Leakage Tree Data'!Y40)="","",'[1]Leakage Tree Data'!Y40)</f>
        <v/>
      </c>
      <c r="DW139" s="87" t="str">
        <f>IF(('[1]Leakage Tree Data'!Z40)="","",'[1]Leakage Tree Data'!Z40)</f>
        <v/>
      </c>
      <c r="DX139" s="87" t="str">
        <f>IF(('[1]Leakage Tree Data'!AA40)="","",'[1]Leakage Tree Data'!AA40)</f>
        <v/>
      </c>
      <c r="DY139" s="87" t="str">
        <f>IF(('[1]Leakage Tree Data'!AB40)="","",'[1]Leakage Tree Data'!AB40)</f>
        <v/>
      </c>
      <c r="DZ139" s="87" t="str">
        <f>IF(('[1]Leakage Tree Data'!AC40)="","",'[1]Leakage Tree Data'!AC40)</f>
        <v/>
      </c>
      <c r="EA139" s="87" t="str">
        <f>IF(('[1]Leakage Tree Data'!AD40)="","",'[1]Leakage Tree Data'!AD40)</f>
        <v/>
      </c>
      <c r="EB139" s="87" t="str">
        <f>IF(('[1]Leakage Tree Data'!AE40)="","",'[1]Leakage Tree Data'!AE40)</f>
        <v/>
      </c>
      <c r="EC139" s="71" t="str">
        <f t="shared" si="23"/>
        <v/>
      </c>
      <c r="ED139" s="71" t="str">
        <f t="shared" si="24"/>
        <v/>
      </c>
      <c r="EE139" s="71" t="str">
        <f t="shared" si="25"/>
        <v/>
      </c>
      <c r="EF139" s="71" t="str">
        <f t="shared" si="26"/>
        <v/>
      </c>
      <c r="EG139" s="88" t="str">
        <f t="shared" si="27"/>
        <v/>
      </c>
      <c r="EH139" s="88" t="str">
        <f t="shared" si="28"/>
        <v/>
      </c>
      <c r="EI139" s="79"/>
      <c r="EJ139" s="79"/>
      <c r="EK139" s="80"/>
    </row>
    <row r="140" spans="1:14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65" t="str">
        <f t="shared" si="2"/>
        <v/>
      </c>
      <c r="CB140" s="72" t="str">
        <f t="shared" si="3"/>
        <v/>
      </c>
      <c r="CC140" s="73" t="str">
        <f t="shared" si="4"/>
        <v/>
      </c>
      <c r="CD140" s="72" t="str">
        <f t="shared" si="5"/>
        <v/>
      </c>
      <c r="CE140" s="73" t="str">
        <f t="shared" si="6"/>
        <v/>
      </c>
      <c r="CF140" s="72" t="str">
        <f t="shared" si="7"/>
        <v/>
      </c>
      <c r="CG140" s="73" t="str">
        <f t="shared" si="8"/>
        <v/>
      </c>
      <c r="CH140" s="72" t="str">
        <f t="shared" si="9"/>
        <v/>
      </c>
      <c r="CI140" s="73" t="str">
        <f t="shared" si="10"/>
        <v/>
      </c>
      <c r="CJ140" s="72" t="str">
        <f t="shared" si="11"/>
        <v/>
      </c>
      <c r="CK140" s="73" t="str">
        <f t="shared" si="12"/>
        <v/>
      </c>
      <c r="CL140" s="72" t="str">
        <f t="shared" si="13"/>
        <v/>
      </c>
      <c r="CM140" s="73" t="str">
        <f t="shared" si="14"/>
        <v/>
      </c>
      <c r="CN140" s="72" t="str">
        <f t="shared" si="15"/>
        <v/>
      </c>
      <c r="CO140" s="73" t="str">
        <f t="shared" si="16"/>
        <v/>
      </c>
      <c r="CP140" s="72" t="str">
        <f t="shared" si="17"/>
        <v/>
      </c>
      <c r="CQ140" s="73" t="str">
        <f t="shared" si="18"/>
        <v/>
      </c>
      <c r="CR140" s="72" t="str">
        <f t="shared" si="19"/>
        <v/>
      </c>
      <c r="CS140" s="73" t="str">
        <f t="shared" si="20"/>
        <v/>
      </c>
      <c r="CT140" s="72" t="str">
        <f t="shared" si="21"/>
        <v/>
      </c>
      <c r="CU140" s="73" t="str">
        <f t="shared" si="22"/>
        <v/>
      </c>
      <c r="CV140" s="65" t="str">
        <f t="shared" si="0"/>
        <v>Petco KA</v>
      </c>
      <c r="CW140" s="65" t="str">
        <f t="shared" si="1"/>
        <v>PET</v>
      </c>
      <c r="CX140" s="77" t="str">
        <f>'[1]Leakage Tree Data'!A41</f>
        <v>US - Petco KA</v>
      </c>
      <c r="CY140" s="77" t="str">
        <f>'[1]Leakage Tree Data'!B41</f>
        <v>US - PET</v>
      </c>
      <c r="CZ140" s="87">
        <f>IF(('[1]Leakage Tree Data'!C41)="","",'[1]Leakage Tree Data'!C41)</f>
        <v>118137161.58892822</v>
      </c>
      <c r="DA140" s="87">
        <f>IF(('[1]Leakage Tree Data'!D41)="","",'[1]Leakage Tree Data'!D41)</f>
        <v>12941913.315551758</v>
      </c>
      <c r="DB140" s="87">
        <f>IF(('[1]Leakage Tree Data'!E41)="","",'[1]Leakage Tree Data'!E41)</f>
        <v>10.954989218874776</v>
      </c>
      <c r="DC140" s="87">
        <f>IF(('[1]Leakage Tree Data'!F41)="","",'[1]Leakage Tree Data'!F41)</f>
        <v>105195248.27337646</v>
      </c>
      <c r="DD140" s="87">
        <f>IF(('[1]Leakage Tree Data'!G41)="","",'[1]Leakage Tree Data'!G41)</f>
        <v>89.045010781125228</v>
      </c>
      <c r="DE140" s="87">
        <f>IF(('[1]Leakage Tree Data'!H41)="","",'[1]Leakage Tree Data'!H41)</f>
        <v>49128567.359741211</v>
      </c>
      <c r="DF140" s="87" t="str">
        <f>IF(('[1]Leakage Tree Data'!I41)="","",'[1]Leakage Tree Data'!I41)</f>
        <v/>
      </c>
      <c r="DG140" s="87" t="str">
        <f>IF(('[1]Leakage Tree Data'!J41)="","",'[1]Leakage Tree Data'!J41)</f>
        <v/>
      </c>
      <c r="DH140" s="87" t="str">
        <f>IF(('[1]Leakage Tree Data'!K41)="","",'[1]Leakage Tree Data'!K41)</f>
        <v/>
      </c>
      <c r="DI140" s="87" t="str">
        <f>IF(('[1]Leakage Tree Data'!L41)="","",'[1]Leakage Tree Data'!L41)</f>
        <v/>
      </c>
      <c r="DJ140" s="87" t="str">
        <f>IF(('[1]Leakage Tree Data'!M41)="","",'[1]Leakage Tree Data'!M41)</f>
        <v/>
      </c>
      <c r="DK140" s="87" t="str">
        <f>IF(('[1]Leakage Tree Data'!N41)="","",'[1]Leakage Tree Data'!N41)</f>
        <v/>
      </c>
      <c r="DL140" s="87" t="str">
        <f>IF(('[1]Leakage Tree Data'!O41)="","",'[1]Leakage Tree Data'!O41)</f>
        <v/>
      </c>
      <c r="DM140" s="87" t="str">
        <f>IF(('[1]Leakage Tree Data'!P41)="","",'[1]Leakage Tree Data'!P41)</f>
        <v/>
      </c>
      <c r="DN140" s="87" t="str">
        <f>IF(('[1]Leakage Tree Data'!Q41)="","",'[1]Leakage Tree Data'!Q41)</f>
        <v/>
      </c>
      <c r="DO140" s="87">
        <f>IF(('[1]Leakage Tree Data'!R41)="","",'[1]Leakage Tree Data'!R41)</f>
        <v>286111.02508544922</v>
      </c>
      <c r="DP140" s="87">
        <f>IF(('[1]Leakage Tree Data'!S41)="","",'[1]Leakage Tree Data'!S41)</f>
        <v>-17375.862976074219</v>
      </c>
      <c r="DQ140" s="87">
        <f>IF(('[1]Leakage Tree Data'!T41)="","",'[1]Leakage Tree Data'!T41)</f>
        <v>-4.1339720515942702E-2</v>
      </c>
      <c r="DR140" s="87">
        <f>IF(('[1]Leakage Tree Data'!U41)="","",'[1]Leakage Tree Data'!U41)</f>
        <v>303486.88806152344</v>
      </c>
      <c r="DS140" s="87">
        <f>IF(('[1]Leakage Tree Data'!V41)="","",'[1]Leakage Tree Data'!V41)</f>
        <v>4.1339720515949807E-2</v>
      </c>
      <c r="DT140" s="87">
        <f>IF(('[1]Leakage Tree Data'!W41)="","",'[1]Leakage Tree Data'!W41)</f>
        <v>1242525.3519287109</v>
      </c>
      <c r="DU140" s="87" t="str">
        <f>IF(('[1]Leakage Tree Data'!X41)="","",'[1]Leakage Tree Data'!X41)</f>
        <v/>
      </c>
      <c r="DV140" s="87" t="str">
        <f>IF(('[1]Leakage Tree Data'!Y41)="","",'[1]Leakage Tree Data'!Y41)</f>
        <v/>
      </c>
      <c r="DW140" s="87" t="str">
        <f>IF(('[1]Leakage Tree Data'!Z41)="","",'[1]Leakage Tree Data'!Z41)</f>
        <v/>
      </c>
      <c r="DX140" s="87" t="str">
        <f>IF(('[1]Leakage Tree Data'!AA41)="","",'[1]Leakage Tree Data'!AA41)</f>
        <v/>
      </c>
      <c r="DY140" s="87" t="str">
        <f>IF(('[1]Leakage Tree Data'!AB41)="","",'[1]Leakage Tree Data'!AB41)</f>
        <v/>
      </c>
      <c r="DZ140" s="87" t="str">
        <f>IF(('[1]Leakage Tree Data'!AC41)="","",'[1]Leakage Tree Data'!AC41)</f>
        <v/>
      </c>
      <c r="EA140" s="87" t="str">
        <f>IF(('[1]Leakage Tree Data'!AD41)="","",'[1]Leakage Tree Data'!AD41)</f>
        <v/>
      </c>
      <c r="EB140" s="87" t="str">
        <f>IF(('[1]Leakage Tree Data'!AE41)="","",'[1]Leakage Tree Data'!AE41)</f>
        <v/>
      </c>
      <c r="EC140" s="71" t="str">
        <f t="shared" si="23"/>
        <v/>
      </c>
      <c r="ED140" s="71" t="str">
        <f t="shared" si="24"/>
        <v/>
      </c>
      <c r="EE140" s="71" t="str">
        <f t="shared" si="25"/>
        <v/>
      </c>
      <c r="EF140" s="71" t="str">
        <f t="shared" si="26"/>
        <v/>
      </c>
      <c r="EG140" s="88" t="str">
        <f t="shared" si="27"/>
        <v/>
      </c>
      <c r="EH140" s="88" t="str">
        <f t="shared" si="28"/>
        <v/>
      </c>
      <c r="EI140" s="79"/>
      <c r="EJ140" s="79"/>
      <c r="EK140" s="80"/>
    </row>
    <row r="141" spans="1:14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65" t="str">
        <f t="shared" si="2"/>
        <v/>
      </c>
      <c r="CB141" s="72" t="str">
        <f t="shared" si="3"/>
        <v/>
      </c>
      <c r="CC141" s="73" t="str">
        <f t="shared" si="4"/>
        <v/>
      </c>
      <c r="CD141" s="72" t="str">
        <f t="shared" si="5"/>
        <v/>
      </c>
      <c r="CE141" s="73" t="str">
        <f t="shared" si="6"/>
        <v/>
      </c>
      <c r="CF141" s="72" t="str">
        <f t="shared" si="7"/>
        <v/>
      </c>
      <c r="CG141" s="73" t="str">
        <f t="shared" si="8"/>
        <v/>
      </c>
      <c r="CH141" s="72" t="str">
        <f t="shared" si="9"/>
        <v/>
      </c>
      <c r="CI141" s="73" t="str">
        <f t="shared" si="10"/>
        <v/>
      </c>
      <c r="CJ141" s="72" t="str">
        <f t="shared" si="11"/>
        <v/>
      </c>
      <c r="CK141" s="73" t="str">
        <f t="shared" si="12"/>
        <v/>
      </c>
      <c r="CL141" s="72" t="str">
        <f t="shared" si="13"/>
        <v/>
      </c>
      <c r="CM141" s="73" t="str">
        <f t="shared" si="14"/>
        <v/>
      </c>
      <c r="CN141" s="72" t="str">
        <f t="shared" si="15"/>
        <v/>
      </c>
      <c r="CO141" s="73" t="str">
        <f t="shared" si="16"/>
        <v/>
      </c>
      <c r="CP141" s="72" t="str">
        <f t="shared" si="17"/>
        <v/>
      </c>
      <c r="CQ141" s="73" t="str">
        <f t="shared" si="18"/>
        <v/>
      </c>
      <c r="CR141" s="72" t="str">
        <f t="shared" si="19"/>
        <v/>
      </c>
      <c r="CS141" s="73" t="str">
        <f t="shared" si="20"/>
        <v/>
      </c>
      <c r="CT141" s="72" t="str">
        <f t="shared" si="21"/>
        <v/>
      </c>
      <c r="CU141" s="73" t="str">
        <f t="shared" si="22"/>
        <v/>
      </c>
      <c r="CV141" s="65" t="str">
        <f t="shared" si="0"/>
        <v>Petsmart KA</v>
      </c>
      <c r="CW141" s="65" t="str">
        <f t="shared" si="1"/>
        <v>PET</v>
      </c>
      <c r="CX141" s="77" t="str">
        <f>'[1]Leakage Tree Data'!A42</f>
        <v>US - Petsmart KA</v>
      </c>
      <c r="CY141" s="77" t="str">
        <f>'[1]Leakage Tree Data'!B42</f>
        <v>US - PET</v>
      </c>
      <c r="CZ141" s="87">
        <f>IF(('[1]Leakage Tree Data'!C42)="","",'[1]Leakage Tree Data'!C42)</f>
        <v>118137161.58892822</v>
      </c>
      <c r="DA141" s="87">
        <f>IF(('[1]Leakage Tree Data'!D42)="","",'[1]Leakage Tree Data'!D42)</f>
        <v>21614471.409729004</v>
      </c>
      <c r="DB141" s="87">
        <f>IF(('[1]Leakage Tree Data'!E42)="","",'[1]Leakage Tree Data'!E42)</f>
        <v>18.296081536933343</v>
      </c>
      <c r="DC141" s="87">
        <f>IF(('[1]Leakage Tree Data'!F42)="","",'[1]Leakage Tree Data'!F42)</f>
        <v>96522690.179199219</v>
      </c>
      <c r="DD141" s="87">
        <f>IF(('[1]Leakage Tree Data'!G42)="","",'[1]Leakage Tree Data'!G42)</f>
        <v>81.703918463066657</v>
      </c>
      <c r="DE141" s="87">
        <f>IF(('[1]Leakage Tree Data'!H42)="","",'[1]Leakage Tree Data'!H42)</f>
        <v>49128567.359741211</v>
      </c>
      <c r="DF141" s="87" t="str">
        <f>IF(('[1]Leakage Tree Data'!I42)="","",'[1]Leakage Tree Data'!I42)</f>
        <v/>
      </c>
      <c r="DG141" s="87" t="str">
        <f>IF(('[1]Leakage Tree Data'!J42)="","",'[1]Leakage Tree Data'!J42)</f>
        <v/>
      </c>
      <c r="DH141" s="87" t="str">
        <f>IF(('[1]Leakage Tree Data'!K42)="","",'[1]Leakage Tree Data'!K42)</f>
        <v/>
      </c>
      <c r="DI141" s="87" t="str">
        <f>IF(('[1]Leakage Tree Data'!L42)="","",'[1]Leakage Tree Data'!L42)</f>
        <v/>
      </c>
      <c r="DJ141" s="87" t="str">
        <f>IF(('[1]Leakage Tree Data'!M42)="","",'[1]Leakage Tree Data'!M42)</f>
        <v/>
      </c>
      <c r="DK141" s="87" t="str">
        <f>IF(('[1]Leakage Tree Data'!N42)="","",'[1]Leakage Tree Data'!N42)</f>
        <v/>
      </c>
      <c r="DL141" s="87" t="str">
        <f>IF(('[1]Leakage Tree Data'!O42)="","",'[1]Leakage Tree Data'!O42)</f>
        <v/>
      </c>
      <c r="DM141" s="87" t="str">
        <f>IF(('[1]Leakage Tree Data'!P42)="","",'[1]Leakage Tree Data'!P42)</f>
        <v/>
      </c>
      <c r="DN141" s="87" t="str">
        <f>IF(('[1]Leakage Tree Data'!Q42)="","",'[1]Leakage Tree Data'!Q42)</f>
        <v/>
      </c>
      <c r="DO141" s="87">
        <f>IF(('[1]Leakage Tree Data'!R42)="","",'[1]Leakage Tree Data'!R42)</f>
        <v>286111.02508544922</v>
      </c>
      <c r="DP141" s="87">
        <f>IF(('[1]Leakage Tree Data'!S42)="","",'[1]Leakage Tree Data'!S42)</f>
        <v>-32815.45068359375</v>
      </c>
      <c r="DQ141" s="87">
        <f>IF(('[1]Leakage Tree Data'!T42)="","",'[1]Leakage Tree Data'!T42)</f>
        <v>-7.2262874799953636E-2</v>
      </c>
      <c r="DR141" s="87">
        <f>IF(('[1]Leakage Tree Data'!U42)="","",'[1]Leakage Tree Data'!U42)</f>
        <v>318926.47576904297</v>
      </c>
      <c r="DS141" s="87">
        <f>IF(('[1]Leakage Tree Data'!V42)="","",'[1]Leakage Tree Data'!V42)</f>
        <v>7.226287479994653E-2</v>
      </c>
      <c r="DT141" s="87">
        <f>IF(('[1]Leakage Tree Data'!W42)="","",'[1]Leakage Tree Data'!W42)</f>
        <v>1242525.3519287109</v>
      </c>
      <c r="DU141" s="87" t="str">
        <f>IF(('[1]Leakage Tree Data'!X42)="","",'[1]Leakage Tree Data'!X42)</f>
        <v/>
      </c>
      <c r="DV141" s="87" t="str">
        <f>IF(('[1]Leakage Tree Data'!Y42)="","",'[1]Leakage Tree Data'!Y42)</f>
        <v/>
      </c>
      <c r="DW141" s="87" t="str">
        <f>IF(('[1]Leakage Tree Data'!Z42)="","",'[1]Leakage Tree Data'!Z42)</f>
        <v/>
      </c>
      <c r="DX141" s="87" t="str">
        <f>IF(('[1]Leakage Tree Data'!AA42)="","",'[1]Leakage Tree Data'!AA42)</f>
        <v/>
      </c>
      <c r="DY141" s="87" t="str">
        <f>IF(('[1]Leakage Tree Data'!AB42)="","",'[1]Leakage Tree Data'!AB42)</f>
        <v/>
      </c>
      <c r="DZ141" s="87" t="str">
        <f>IF(('[1]Leakage Tree Data'!AC42)="","",'[1]Leakage Tree Data'!AC42)</f>
        <v/>
      </c>
      <c r="EA141" s="87" t="str">
        <f>IF(('[1]Leakage Tree Data'!AD42)="","",'[1]Leakage Tree Data'!AD42)</f>
        <v/>
      </c>
      <c r="EB141" s="87" t="str">
        <f>IF(('[1]Leakage Tree Data'!AE42)="","",'[1]Leakage Tree Data'!AE42)</f>
        <v/>
      </c>
      <c r="EC141" s="71" t="str">
        <f t="shared" si="23"/>
        <v/>
      </c>
      <c r="ED141" s="71" t="str">
        <f t="shared" si="24"/>
        <v/>
      </c>
      <c r="EE141" s="71" t="str">
        <f t="shared" si="25"/>
        <v/>
      </c>
      <c r="EF141" s="71" t="str">
        <f t="shared" si="26"/>
        <v/>
      </c>
      <c r="EG141" s="88" t="str">
        <f t="shared" si="27"/>
        <v/>
      </c>
      <c r="EH141" s="88" t="str">
        <f t="shared" si="28"/>
        <v/>
      </c>
      <c r="EI141" s="79"/>
      <c r="EJ141" s="79"/>
      <c r="EK141" s="80"/>
    </row>
    <row r="142" spans="1:14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65" t="str">
        <f t="shared" si="2"/>
        <v/>
      </c>
      <c r="CB142" s="72">
        <f t="shared" si="3"/>
        <v>9479651.2110937499</v>
      </c>
      <c r="CC142" s="73">
        <f t="shared" si="4"/>
        <v>5</v>
      </c>
      <c r="CD142" s="72" t="str">
        <f t="shared" si="5"/>
        <v/>
      </c>
      <c r="CE142" s="73" t="str">
        <f t="shared" si="6"/>
        <v/>
      </c>
      <c r="CF142" s="72" t="str">
        <f t="shared" si="7"/>
        <v/>
      </c>
      <c r="CG142" s="73" t="str">
        <f t="shared" si="8"/>
        <v/>
      </c>
      <c r="CH142" s="72" t="str">
        <f t="shared" si="9"/>
        <v/>
      </c>
      <c r="CI142" s="73" t="str">
        <f t="shared" si="10"/>
        <v/>
      </c>
      <c r="CJ142" s="72" t="str">
        <f t="shared" si="11"/>
        <v/>
      </c>
      <c r="CK142" s="73" t="str">
        <f t="shared" si="12"/>
        <v/>
      </c>
      <c r="CL142" s="72">
        <f t="shared" si="13"/>
        <v>25999926.303291015</v>
      </c>
      <c r="CM142" s="73">
        <f t="shared" si="14"/>
        <v>5</v>
      </c>
      <c r="CN142" s="72" t="str">
        <f t="shared" si="15"/>
        <v/>
      </c>
      <c r="CO142" s="73" t="str">
        <f t="shared" si="16"/>
        <v/>
      </c>
      <c r="CP142" s="72" t="str">
        <f t="shared" si="17"/>
        <v/>
      </c>
      <c r="CQ142" s="73" t="str">
        <f t="shared" si="18"/>
        <v/>
      </c>
      <c r="CR142" s="72" t="str">
        <f t="shared" si="19"/>
        <v/>
      </c>
      <c r="CS142" s="73" t="str">
        <f t="shared" si="20"/>
        <v/>
      </c>
      <c r="CT142" s="72" t="str">
        <f t="shared" si="21"/>
        <v/>
      </c>
      <c r="CU142" s="73" t="str">
        <f t="shared" si="22"/>
        <v/>
      </c>
      <c r="CV142" s="65" t="str">
        <f t="shared" si="0"/>
        <v>SPECIALTY STORES</v>
      </c>
      <c r="CW142" s="65" t="str">
        <f t="shared" si="1"/>
        <v>SPECIALTY STORES</v>
      </c>
      <c r="CX142" s="77" t="str">
        <f>'[1]Leakage Tree Data'!A43</f>
        <v>US - SPECIALTY STORES</v>
      </c>
      <c r="CY142" s="77" t="str">
        <f>'[1]Leakage Tree Data'!B43</f>
        <v>US - SPECIALTY STORES</v>
      </c>
      <c r="CZ142" s="87">
        <f>IF(('[1]Leakage Tree Data'!C43)="","",'[1]Leakage Tree Data'!C43)</f>
        <v>118137161.58892822</v>
      </c>
      <c r="DA142" s="87">
        <f>IF(('[1]Leakage Tree Data'!D43)="","",'[1]Leakage Tree Data'!D43)</f>
        <v>113398541.92044067</v>
      </c>
      <c r="DB142" s="87">
        <f>IF(('[1]Leakage Tree Data'!E43)="","",'[1]Leakage Tree Data'!E43)</f>
        <v>95.988883087460565</v>
      </c>
      <c r="DC142" s="87">
        <f>IF(('[1]Leakage Tree Data'!F43)="","",'[1]Leakage Tree Data'!F43)</f>
        <v>4738619.6684875488</v>
      </c>
      <c r="DD142" s="87">
        <f>IF(('[1]Leakage Tree Data'!G43)="","",'[1]Leakage Tree Data'!G43)</f>
        <v>4.0111169125394355</v>
      </c>
      <c r="DE142" s="87">
        <f>IF(('[1]Leakage Tree Data'!H43)="","",'[1]Leakage Tree Data'!H43)</f>
        <v>49128567.359741211</v>
      </c>
      <c r="DF142" s="87">
        <f>IF(('[1]Leakage Tree Data'!I43)="","",'[1]Leakage Tree Data'!I43)</f>
        <v>6.3350184599953367</v>
      </c>
      <c r="DG142" s="87">
        <f>IF(('[1]Leakage Tree Data'!J43)="","",'[1]Leakage Tree Data'!J43)</f>
        <v>93.664981540004661</v>
      </c>
      <c r="DH142" s="87">
        <f>IF(('[1]Leakage Tree Data'!K43)="","",'[1]Leakage Tree Data'!K43)</f>
        <v>3112303.8113708496</v>
      </c>
      <c r="DI142" s="87">
        <f>IF(('[1]Leakage Tree Data'!L43)="","",'[1]Leakage Tree Data'!L43)</f>
        <v>9479651.2110937499</v>
      </c>
      <c r="DJ142" s="87">
        <f>IF(('[1]Leakage Tree Data'!M43)="","",'[1]Leakage Tree Data'!M43)</f>
        <v>25999926.303291015</v>
      </c>
      <c r="DK142" s="87">
        <f>IF(('[1]Leakage Tree Data'!N43)="","",'[1]Leakage Tree Data'!N43)</f>
        <v>9479651.2110937499</v>
      </c>
      <c r="DL142" s="87">
        <f>IF(('[1]Leakage Tree Data'!O43)="","",'[1]Leakage Tree Data'!O43)</f>
        <v>3.2377195045433336</v>
      </c>
      <c r="DM142" s="87">
        <f>IF(('[1]Leakage Tree Data'!P43)="","",'[1]Leakage Tree Data'!P43)</f>
        <v>3.5303305828075344</v>
      </c>
      <c r="DN142" s="87" t="str">
        <f>IF(('[1]Leakage Tree Data'!Q43)="","",'[1]Leakage Tree Data'!Q43)</f>
        <v/>
      </c>
      <c r="DO142" s="87">
        <f>IF(('[1]Leakage Tree Data'!R43)="","",'[1]Leakage Tree Data'!R43)</f>
        <v>286111.02508544922</v>
      </c>
      <c r="DP142" s="87">
        <f>IF(('[1]Leakage Tree Data'!S43)="","",'[1]Leakage Tree Data'!S43)</f>
        <v>-43394.163604736328</v>
      </c>
      <c r="DQ142" s="87">
        <f>IF(('[1]Leakage Tree Data'!T43)="","",'[1]Leakage Tree Data'!T43)</f>
        <v>-0.26985668727836298</v>
      </c>
      <c r="DR142" s="87">
        <f>IF(('[1]Leakage Tree Data'!U43)="","",'[1]Leakage Tree Data'!U43)</f>
        <v>329505.18869018555</v>
      </c>
      <c r="DS142" s="87">
        <f>IF(('[1]Leakage Tree Data'!V43)="","",'[1]Leakage Tree Data'!V43)</f>
        <v>0.26985668727836298</v>
      </c>
      <c r="DT142" s="87">
        <f>IF(('[1]Leakage Tree Data'!W43)="","",'[1]Leakage Tree Data'!W43)</f>
        <v>1242525.3519287109</v>
      </c>
      <c r="DU142" s="87">
        <f>IF(('[1]Leakage Tree Data'!X43)="","",'[1]Leakage Tree Data'!X43)</f>
        <v>-9.9192100714574849E-2</v>
      </c>
      <c r="DV142" s="87">
        <f>IF(('[1]Leakage Tree Data'!Y43)="","",'[1]Leakage Tree Data'!Y43)</f>
        <v>9.9192100714574849E-2</v>
      </c>
      <c r="DW142" s="87">
        <f>IF(('[1]Leakage Tree Data'!Z43)="","",'[1]Leakage Tree Data'!Z43)</f>
        <v>31215.039398193359</v>
      </c>
      <c r="DX142" s="87">
        <f>IF(('[1]Leakage Tree Data'!AA43)="","",'[1]Leakage Tree Data'!AA43)</f>
        <v>-1086407.2585937493</v>
      </c>
      <c r="DY142" s="87">
        <f>IF(('[1]Leakage Tree Data'!AB43)="","",'[1]Leakage Tree Data'!AB43)</f>
        <v>840251.93446777388</v>
      </c>
      <c r="DZ142" s="87">
        <f>IF(('[1]Leakage Tree Data'!AC43)="","",'[1]Leakage Tree Data'!AC43)</f>
        <v>-1086407.2585937493</v>
      </c>
      <c r="EA142" s="87">
        <f>IF(('[1]Leakage Tree Data'!AD43)="","",'[1]Leakage Tree Data'!AD43)</f>
        <v>-0.63199702722710516</v>
      </c>
      <c r="EB142" s="87">
        <f>IF(('[1]Leakage Tree Data'!AE43)="","",'[1]Leakage Tree Data'!AE43)</f>
        <v>2.2294661283486672E-2</v>
      </c>
      <c r="EC142" s="71">
        <f t="shared" si="23"/>
        <v>25999926.303291015</v>
      </c>
      <c r="ED142" s="71">
        <f t="shared" si="24"/>
        <v>9479651.2110937499</v>
      </c>
      <c r="EE142" s="71">
        <f t="shared" si="25"/>
        <v>840251.93446777388</v>
      </c>
      <c r="EF142" s="71">
        <f t="shared" si="26"/>
        <v>-1086407.2585937493</v>
      </c>
      <c r="EG142" s="88">
        <f t="shared" si="27"/>
        <v>2.2294661283486783E-4</v>
      </c>
      <c r="EH142" s="88">
        <f t="shared" si="28"/>
        <v>-4.2348843551975567E-3</v>
      </c>
      <c r="EI142" s="79"/>
      <c r="EJ142" s="79"/>
      <c r="EK142" s="80"/>
    </row>
    <row r="143" spans="1:14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65" t="str">
        <f t="shared" si="2"/>
        <v/>
      </c>
      <c r="CB143" s="72" t="str">
        <f t="shared" si="3"/>
        <v/>
      </c>
      <c r="CC143" s="73" t="str">
        <f t="shared" si="4"/>
        <v/>
      </c>
      <c r="CD143" s="72" t="str">
        <f t="shared" si="5"/>
        <v/>
      </c>
      <c r="CE143" s="73" t="str">
        <f t="shared" si="6"/>
        <v/>
      </c>
      <c r="CF143" s="72" t="str">
        <f t="shared" si="7"/>
        <v/>
      </c>
      <c r="CG143" s="73" t="str">
        <f t="shared" si="8"/>
        <v/>
      </c>
      <c r="CH143" s="72" t="str">
        <f t="shared" si="9"/>
        <v/>
      </c>
      <c r="CI143" s="73" t="str">
        <f t="shared" si="10"/>
        <v/>
      </c>
      <c r="CJ143" s="72" t="str">
        <f t="shared" si="11"/>
        <v/>
      </c>
      <c r="CK143" s="73" t="str">
        <f t="shared" si="12"/>
        <v/>
      </c>
      <c r="CL143" s="72" t="str">
        <f t="shared" si="13"/>
        <v/>
      </c>
      <c r="CM143" s="73" t="str">
        <f t="shared" si="14"/>
        <v/>
      </c>
      <c r="CN143" s="72" t="str">
        <f t="shared" si="15"/>
        <v/>
      </c>
      <c r="CO143" s="73" t="str">
        <f t="shared" si="16"/>
        <v/>
      </c>
      <c r="CP143" s="72" t="str">
        <f t="shared" si="17"/>
        <v/>
      </c>
      <c r="CQ143" s="73" t="str">
        <f t="shared" si="18"/>
        <v/>
      </c>
      <c r="CR143" s="72" t="str">
        <f t="shared" si="19"/>
        <v/>
      </c>
      <c r="CS143" s="73" t="str">
        <f t="shared" si="20"/>
        <v/>
      </c>
      <c r="CT143" s="72" t="str">
        <f t="shared" si="21"/>
        <v/>
      </c>
      <c r="CU143" s="73" t="str">
        <f t="shared" si="22"/>
        <v/>
      </c>
      <c r="CV143" s="65" t="str">
        <f t="shared" si="0"/>
        <v>Big Lots KA</v>
      </c>
      <c r="CW143" s="65" t="str">
        <f t="shared" si="1"/>
        <v>SPECIALTY STORES</v>
      </c>
      <c r="CX143" s="77" t="str">
        <f>'[1]Leakage Tree Data'!A44</f>
        <v>US - Big Lots KA</v>
      </c>
      <c r="CY143" s="77" t="str">
        <f>'[1]Leakage Tree Data'!B44</f>
        <v>US - SPECIALTY STORES</v>
      </c>
      <c r="CZ143" s="87">
        <f>IF(('[1]Leakage Tree Data'!C44)="","",'[1]Leakage Tree Data'!C44)</f>
        <v>118137161.58892822</v>
      </c>
      <c r="DA143" s="87">
        <f>IF(('[1]Leakage Tree Data'!D44)="","",'[1]Leakage Tree Data'!D44)</f>
        <v>30128393.586303711</v>
      </c>
      <c r="DB143" s="87">
        <f>IF(('[1]Leakage Tree Data'!E44)="","",'[1]Leakage Tree Data'!E44)</f>
        <v>25.502892723238862</v>
      </c>
      <c r="DC143" s="87">
        <f>IF(('[1]Leakage Tree Data'!F44)="","",'[1]Leakage Tree Data'!F44)</f>
        <v>88008768.002624512</v>
      </c>
      <c r="DD143" s="87">
        <f>IF(('[1]Leakage Tree Data'!G44)="","",'[1]Leakage Tree Data'!G44)</f>
        <v>74.497107276761142</v>
      </c>
      <c r="DE143" s="87">
        <f>IF(('[1]Leakage Tree Data'!H44)="","",'[1]Leakage Tree Data'!H44)</f>
        <v>49128567.359741211</v>
      </c>
      <c r="DF143" s="87">
        <f>IF(('[1]Leakage Tree Data'!I44)="","",'[1]Leakage Tree Data'!I44)</f>
        <v>0.72769683114250705</v>
      </c>
      <c r="DG143" s="87">
        <f>IF(('[1]Leakage Tree Data'!J44)="","",'[1]Leakage Tree Data'!J44)</f>
        <v>99.272303168857491</v>
      </c>
      <c r="DH143" s="87">
        <f>IF(('[1]Leakage Tree Data'!K44)="","",'[1]Leakage Tree Data'!K44)</f>
        <v>357507.02786254883</v>
      </c>
      <c r="DI143" s="87">
        <f>IF(('[1]Leakage Tree Data'!L44)="","",'[1]Leakage Tree Data'!L44)</f>
        <v>271987.85875000001</v>
      </c>
      <c r="DJ143" s="87">
        <f>IF(('[1]Leakage Tree Data'!M44)="","",'[1]Leakage Tree Data'!M44)</f>
        <v>656445.84375</v>
      </c>
      <c r="DK143" s="87">
        <f>IF(('[1]Leakage Tree Data'!N44)="","",'[1]Leakage Tree Data'!N44)</f>
        <v>271987.85875000001</v>
      </c>
      <c r="DL143" s="87">
        <f>IF(('[1]Leakage Tree Data'!O44)="","",'[1]Leakage Tree Data'!O44)</f>
        <v>9.2895864590807814E-2</v>
      </c>
      <c r="DM143" s="87">
        <f>IF(('[1]Leakage Tree Data'!P44)="","",'[1]Leakage Tree Data'!P44)</f>
        <v>8.913374642351124E-2</v>
      </c>
      <c r="DN143" s="87" t="str">
        <f>IF(('[1]Leakage Tree Data'!Q44)="","",'[1]Leakage Tree Data'!Q44)</f>
        <v/>
      </c>
      <c r="DO143" s="87">
        <f>IF(('[1]Leakage Tree Data'!R44)="","",'[1]Leakage Tree Data'!R44)</f>
        <v>286111.02508544922</v>
      </c>
      <c r="DP143" s="87">
        <f>IF(('[1]Leakage Tree Data'!S44)="","",'[1]Leakage Tree Data'!S44)</f>
        <v>-42694.824401855469</v>
      </c>
      <c r="DQ143" s="87">
        <f>IF(('[1]Leakage Tree Data'!T44)="","",'[1]Leakage Tree Data'!T44)</f>
        <v>-9.8142028980980456E-2</v>
      </c>
      <c r="DR143" s="87">
        <f>IF(('[1]Leakage Tree Data'!U44)="","",'[1]Leakage Tree Data'!U44)</f>
        <v>328805.84948730469</v>
      </c>
      <c r="DS143" s="87">
        <f>IF(('[1]Leakage Tree Data'!V44)="","",'[1]Leakage Tree Data'!V44)</f>
        <v>9.8142028980987561E-2</v>
      </c>
      <c r="DT143" s="87">
        <f>IF(('[1]Leakage Tree Data'!W44)="","",'[1]Leakage Tree Data'!W44)</f>
        <v>1242525.3519287109</v>
      </c>
      <c r="DU143" s="87">
        <f>IF(('[1]Leakage Tree Data'!X44)="","",'[1]Leakage Tree Data'!X44)</f>
        <v>-0.2050286734888066</v>
      </c>
      <c r="DV143" s="87">
        <f>IF(('[1]Leakage Tree Data'!Y44)="","",'[1]Leakage Tree Data'!Y44)</f>
        <v>0.20502867348879761</v>
      </c>
      <c r="DW143" s="87">
        <f>IF(('[1]Leakage Tree Data'!Z44)="","",'[1]Leakage Tree Data'!Z44)</f>
        <v>-89138.299102783203</v>
      </c>
      <c r="DX143" s="87">
        <f>IF(('[1]Leakage Tree Data'!AA44)="","",'[1]Leakage Tree Data'!AA44)</f>
        <v>-376499.08601562504</v>
      </c>
      <c r="DY143" s="87">
        <f>IF(('[1]Leakage Tree Data'!AB44)="","",'[1]Leakage Tree Data'!AB44)</f>
        <v>-502164.93695312506</v>
      </c>
      <c r="DZ143" s="87">
        <f>IF(('[1]Leakage Tree Data'!AC44)="","",'[1]Leakage Tree Data'!AC44)</f>
        <v>-376499.08601562504</v>
      </c>
      <c r="EA143" s="87">
        <f>IF(('[1]Leakage Tree Data'!AD44)="","",'[1]Leakage Tree Data'!AD44)</f>
        <v>-0.14460619523558102</v>
      </c>
      <c r="EB143" s="87">
        <f>IF(('[1]Leakage Tree Data'!AE44)="","",'[1]Leakage Tree Data'!AE44)</f>
        <v>-7.2412391979935986E-2</v>
      </c>
      <c r="EC143" s="71" t="str">
        <f t="shared" si="23"/>
        <v/>
      </c>
      <c r="ED143" s="71" t="str">
        <f t="shared" si="24"/>
        <v/>
      </c>
      <c r="EE143" s="71" t="str">
        <f t="shared" si="25"/>
        <v/>
      </c>
      <c r="EF143" s="71" t="str">
        <f t="shared" si="26"/>
        <v/>
      </c>
      <c r="EG143" s="88" t="str">
        <f t="shared" si="27"/>
        <v/>
      </c>
      <c r="EH143" s="88" t="str">
        <f t="shared" si="28"/>
        <v/>
      </c>
      <c r="EI143" s="79"/>
      <c r="EJ143" s="79"/>
      <c r="EK143" s="80"/>
    </row>
    <row r="144" spans="1:14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65" t="str">
        <f t="shared" si="2"/>
        <v/>
      </c>
      <c r="CB144" s="72" t="str">
        <f t="shared" si="3"/>
        <v/>
      </c>
      <c r="CC144" s="73" t="str">
        <f t="shared" si="4"/>
        <v/>
      </c>
      <c r="CD144" s="72" t="str">
        <f t="shared" si="5"/>
        <v/>
      </c>
      <c r="CE144" s="73" t="str">
        <f t="shared" si="6"/>
        <v/>
      </c>
      <c r="CF144" s="72" t="str">
        <f t="shared" si="7"/>
        <v/>
      </c>
      <c r="CG144" s="73" t="str">
        <f t="shared" si="8"/>
        <v/>
      </c>
      <c r="CH144" s="72" t="str">
        <f t="shared" si="9"/>
        <v/>
      </c>
      <c r="CI144" s="73" t="str">
        <f t="shared" si="10"/>
        <v/>
      </c>
      <c r="CJ144" s="72" t="str">
        <f t="shared" si="11"/>
        <v/>
      </c>
      <c r="CK144" s="73" t="str">
        <f t="shared" si="12"/>
        <v/>
      </c>
      <c r="CL144" s="72" t="str">
        <f t="shared" si="13"/>
        <v/>
      </c>
      <c r="CM144" s="73" t="str">
        <f t="shared" si="14"/>
        <v/>
      </c>
      <c r="CN144" s="72" t="str">
        <f t="shared" si="15"/>
        <v/>
      </c>
      <c r="CO144" s="73" t="str">
        <f t="shared" si="16"/>
        <v/>
      </c>
      <c r="CP144" s="72" t="str">
        <f t="shared" si="17"/>
        <v/>
      </c>
      <c r="CQ144" s="73" t="str">
        <f t="shared" si="18"/>
        <v/>
      </c>
      <c r="CR144" s="72" t="str">
        <f t="shared" si="19"/>
        <v/>
      </c>
      <c r="CS144" s="73" t="str">
        <f t="shared" si="20"/>
        <v/>
      </c>
      <c r="CT144" s="72" t="str">
        <f t="shared" si="21"/>
        <v/>
      </c>
      <c r="CU144" s="73" t="str">
        <f t="shared" si="22"/>
        <v/>
      </c>
      <c r="CV144" s="65" t="str">
        <f t="shared" si="0"/>
        <v>TOY</v>
      </c>
      <c r="CW144" s="65" t="str">
        <f t="shared" si="1"/>
        <v>TOY</v>
      </c>
      <c r="CX144" s="77" t="str">
        <f>'[1]Leakage Tree Data'!A45</f>
        <v>US - TOY</v>
      </c>
      <c r="CY144" s="77" t="str">
        <f>'[1]Leakage Tree Data'!B45</f>
        <v>US - TOY</v>
      </c>
      <c r="CZ144" s="87">
        <f>IF(('[1]Leakage Tree Data'!C45)="","",'[1]Leakage Tree Data'!C45)</f>
        <v>118137161.58892822</v>
      </c>
      <c r="DA144" s="87">
        <f>IF(('[1]Leakage Tree Data'!D45)="","",'[1]Leakage Tree Data'!D45)</f>
        <v>22775730.454071045</v>
      </c>
      <c r="DB144" s="87">
        <f>IF(('[1]Leakage Tree Data'!E45)="","",'[1]Leakage Tree Data'!E45)</f>
        <v>19.279056774126506</v>
      </c>
      <c r="DC144" s="87">
        <f>IF(('[1]Leakage Tree Data'!F45)="","",'[1]Leakage Tree Data'!F45)</f>
        <v>95361431.134857178</v>
      </c>
      <c r="DD144" s="87">
        <f>IF(('[1]Leakage Tree Data'!G45)="","",'[1]Leakage Tree Data'!G45)</f>
        <v>80.720943225873498</v>
      </c>
      <c r="DE144" s="87">
        <f>IF(('[1]Leakage Tree Data'!H45)="","",'[1]Leakage Tree Data'!H45)</f>
        <v>49128567.359741211</v>
      </c>
      <c r="DF144" s="87" t="str">
        <f>IF(('[1]Leakage Tree Data'!I45)="","",'[1]Leakage Tree Data'!I45)</f>
        <v/>
      </c>
      <c r="DG144" s="87" t="str">
        <f>IF(('[1]Leakage Tree Data'!J45)="","",'[1]Leakage Tree Data'!J45)</f>
        <v/>
      </c>
      <c r="DH144" s="87" t="str">
        <f>IF(('[1]Leakage Tree Data'!K45)="","",'[1]Leakage Tree Data'!K45)</f>
        <v/>
      </c>
      <c r="DI144" s="87" t="str">
        <f>IF(('[1]Leakage Tree Data'!L45)="","",'[1]Leakage Tree Data'!L45)</f>
        <v/>
      </c>
      <c r="DJ144" s="87" t="str">
        <f>IF(('[1]Leakage Tree Data'!M45)="","",'[1]Leakage Tree Data'!M45)</f>
        <v/>
      </c>
      <c r="DK144" s="87" t="str">
        <f>IF(('[1]Leakage Tree Data'!N45)="","",'[1]Leakage Tree Data'!N45)</f>
        <v/>
      </c>
      <c r="DL144" s="87" t="str">
        <f>IF(('[1]Leakage Tree Data'!O45)="","",'[1]Leakage Tree Data'!O45)</f>
        <v/>
      </c>
      <c r="DM144" s="87" t="str">
        <f>IF(('[1]Leakage Tree Data'!P45)="","",'[1]Leakage Tree Data'!P45)</f>
        <v/>
      </c>
      <c r="DN144" s="87" t="str">
        <f>IF(('[1]Leakage Tree Data'!Q45)="","",'[1]Leakage Tree Data'!Q45)</f>
        <v/>
      </c>
      <c r="DO144" s="87">
        <f>IF(('[1]Leakage Tree Data'!R45)="","",'[1]Leakage Tree Data'!R45)</f>
        <v>286111.02508544922</v>
      </c>
      <c r="DP144" s="87">
        <f>IF(('[1]Leakage Tree Data'!S45)="","",'[1]Leakage Tree Data'!S45)</f>
        <v>-984870.34585571289</v>
      </c>
      <c r="DQ144" s="87">
        <f>IF(('[1]Leakage Tree Data'!T45)="","",'[1]Leakage Tree Data'!T45)</f>
        <v>-0.88249519019396772</v>
      </c>
      <c r="DR144" s="87">
        <f>IF(('[1]Leakage Tree Data'!U45)="","",'[1]Leakage Tree Data'!U45)</f>
        <v>1270981.3709411621</v>
      </c>
      <c r="DS144" s="87">
        <f>IF(('[1]Leakage Tree Data'!V45)="","",'[1]Leakage Tree Data'!V45)</f>
        <v>0.88249519019396416</v>
      </c>
      <c r="DT144" s="87">
        <f>IF(('[1]Leakage Tree Data'!W45)="","",'[1]Leakage Tree Data'!W45)</f>
        <v>1242525.3519287109</v>
      </c>
      <c r="DU144" s="87" t="str">
        <f>IF(('[1]Leakage Tree Data'!X45)="","",'[1]Leakage Tree Data'!X45)</f>
        <v/>
      </c>
      <c r="DV144" s="87" t="str">
        <f>IF(('[1]Leakage Tree Data'!Y45)="","",'[1]Leakage Tree Data'!Y45)</f>
        <v/>
      </c>
      <c r="DW144" s="87" t="str">
        <f>IF(('[1]Leakage Tree Data'!Z45)="","",'[1]Leakage Tree Data'!Z45)</f>
        <v/>
      </c>
      <c r="DX144" s="87" t="str">
        <f>IF(('[1]Leakage Tree Data'!AA45)="","",'[1]Leakage Tree Data'!AA45)</f>
        <v/>
      </c>
      <c r="DY144" s="87" t="str">
        <f>IF(('[1]Leakage Tree Data'!AB45)="","",'[1]Leakage Tree Data'!AB45)</f>
        <v/>
      </c>
      <c r="DZ144" s="87" t="str">
        <f>IF(('[1]Leakage Tree Data'!AC45)="","",'[1]Leakage Tree Data'!AC45)</f>
        <v/>
      </c>
      <c r="EA144" s="87" t="str">
        <f>IF(('[1]Leakage Tree Data'!AD45)="","",'[1]Leakage Tree Data'!AD45)</f>
        <v/>
      </c>
      <c r="EB144" s="87" t="str">
        <f>IF(('[1]Leakage Tree Data'!AE45)="","",'[1]Leakage Tree Data'!AE45)</f>
        <v/>
      </c>
      <c r="EC144" s="71" t="str">
        <f t="shared" si="23"/>
        <v/>
      </c>
      <c r="ED144" s="71" t="str">
        <f t="shared" si="24"/>
        <v/>
      </c>
      <c r="EE144" s="71" t="str">
        <f t="shared" si="25"/>
        <v/>
      </c>
      <c r="EF144" s="71" t="str">
        <f t="shared" si="26"/>
        <v/>
      </c>
      <c r="EG144" s="88" t="str">
        <f t="shared" si="27"/>
        <v/>
      </c>
      <c r="EH144" s="88" t="str">
        <f t="shared" si="28"/>
        <v/>
      </c>
      <c r="EI144" s="79"/>
      <c r="EJ144" s="79"/>
      <c r="EK144" s="80"/>
    </row>
    <row r="145" spans="1:14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65" t="str">
        <f t="shared" si="2"/>
        <v/>
      </c>
      <c r="CB145" s="72" t="str">
        <f t="shared" si="3"/>
        <v/>
      </c>
      <c r="CC145" s="73" t="str">
        <f t="shared" si="4"/>
        <v/>
      </c>
      <c r="CD145" s="72" t="str">
        <f t="shared" si="5"/>
        <v/>
      </c>
      <c r="CE145" s="73" t="str">
        <f t="shared" si="6"/>
        <v/>
      </c>
      <c r="CF145" s="72" t="str">
        <f t="shared" si="7"/>
        <v/>
      </c>
      <c r="CG145" s="73" t="str">
        <f t="shared" si="8"/>
        <v/>
      </c>
      <c r="CH145" s="72" t="str">
        <f t="shared" si="9"/>
        <v/>
      </c>
      <c r="CI145" s="73" t="str">
        <f t="shared" si="10"/>
        <v/>
      </c>
      <c r="CJ145" s="72" t="str">
        <f t="shared" si="11"/>
        <v/>
      </c>
      <c r="CK145" s="73" t="str">
        <f t="shared" si="12"/>
        <v/>
      </c>
      <c r="CL145" s="72" t="str">
        <f t="shared" si="13"/>
        <v/>
      </c>
      <c r="CM145" s="73" t="str">
        <f t="shared" si="14"/>
        <v/>
      </c>
      <c r="CN145" s="72" t="str">
        <f t="shared" si="15"/>
        <v/>
      </c>
      <c r="CO145" s="73" t="str">
        <f t="shared" si="16"/>
        <v/>
      </c>
      <c r="CP145" s="72" t="str">
        <f t="shared" si="17"/>
        <v/>
      </c>
      <c r="CQ145" s="73" t="str">
        <f t="shared" si="18"/>
        <v/>
      </c>
      <c r="CR145" s="72" t="str">
        <f t="shared" si="19"/>
        <v/>
      </c>
      <c r="CS145" s="73" t="str">
        <f t="shared" si="20"/>
        <v/>
      </c>
      <c r="CT145" s="72" t="str">
        <f t="shared" si="21"/>
        <v/>
      </c>
      <c r="CU145" s="73" t="str">
        <f t="shared" si="22"/>
        <v/>
      </c>
      <c r="CV145" s="65" t="str">
        <f t="shared" si="0"/>
        <v>Toys R Us KA</v>
      </c>
      <c r="CW145" s="65" t="str">
        <f t="shared" si="1"/>
        <v>TOY</v>
      </c>
      <c r="CX145" s="77" t="str">
        <f>'[1]Leakage Tree Data'!A46</f>
        <v>US - Toys R Us KA</v>
      </c>
      <c r="CY145" s="77" t="str">
        <f>'[1]Leakage Tree Data'!B46</f>
        <v>US - TOY</v>
      </c>
      <c r="CZ145" s="87">
        <f>IF(('[1]Leakage Tree Data'!C46)="","",'[1]Leakage Tree Data'!C46)</f>
        <v>118137161.58892822</v>
      </c>
      <c r="DA145" s="87">
        <f>IF(('[1]Leakage Tree Data'!D46)="","",'[1]Leakage Tree Data'!D46)</f>
        <v>17697691.60836792</v>
      </c>
      <c r="DB145" s="87">
        <f>IF(('[1]Leakage Tree Data'!E46)="","",'[1]Leakage Tree Data'!E46)</f>
        <v>14.980630455596236</v>
      </c>
      <c r="DC145" s="87">
        <f>IF(('[1]Leakage Tree Data'!F46)="","",'[1]Leakage Tree Data'!F46)</f>
        <v>100439469.9805603</v>
      </c>
      <c r="DD145" s="87">
        <f>IF(('[1]Leakage Tree Data'!G46)="","",'[1]Leakage Tree Data'!G46)</f>
        <v>85.019369544403759</v>
      </c>
      <c r="DE145" s="87">
        <f>IF(('[1]Leakage Tree Data'!H46)="","",'[1]Leakage Tree Data'!H46)</f>
        <v>49128567.359741211</v>
      </c>
      <c r="DF145" s="87" t="str">
        <f>IF(('[1]Leakage Tree Data'!I46)="","",'[1]Leakage Tree Data'!I46)</f>
        <v/>
      </c>
      <c r="DG145" s="87" t="str">
        <f>IF(('[1]Leakage Tree Data'!J46)="","",'[1]Leakage Tree Data'!J46)</f>
        <v/>
      </c>
      <c r="DH145" s="87" t="str">
        <f>IF(('[1]Leakage Tree Data'!K46)="","",'[1]Leakage Tree Data'!K46)</f>
        <v/>
      </c>
      <c r="DI145" s="87" t="str">
        <f>IF(('[1]Leakage Tree Data'!L46)="","",'[1]Leakage Tree Data'!L46)</f>
        <v/>
      </c>
      <c r="DJ145" s="87" t="str">
        <f>IF(('[1]Leakage Tree Data'!M46)="","",'[1]Leakage Tree Data'!M46)</f>
        <v/>
      </c>
      <c r="DK145" s="87" t="str">
        <f>IF(('[1]Leakage Tree Data'!N46)="","",'[1]Leakage Tree Data'!N46)</f>
        <v/>
      </c>
      <c r="DL145" s="87" t="str">
        <f>IF(('[1]Leakage Tree Data'!O46)="","",'[1]Leakage Tree Data'!O46)</f>
        <v/>
      </c>
      <c r="DM145" s="87" t="str">
        <f>IF(('[1]Leakage Tree Data'!P46)="","",'[1]Leakage Tree Data'!P46)</f>
        <v/>
      </c>
      <c r="DN145" s="87" t="str">
        <f>IF(('[1]Leakage Tree Data'!Q46)="","",'[1]Leakage Tree Data'!Q46)</f>
        <v/>
      </c>
      <c r="DO145" s="87">
        <f>IF(('[1]Leakage Tree Data'!R46)="","",'[1]Leakage Tree Data'!R46)</f>
        <v>286111.02508544922</v>
      </c>
      <c r="DP145" s="87">
        <f>IF(('[1]Leakage Tree Data'!S46)="","",'[1]Leakage Tree Data'!S46)</f>
        <v>-427732.7575378418</v>
      </c>
      <c r="DQ145" s="87">
        <f>IF(('[1]Leakage Tree Data'!T46)="","",'[1]Leakage Tree Data'!T46)</f>
        <v>-0.39931251409904078</v>
      </c>
      <c r="DR145" s="87">
        <f>IF(('[1]Leakage Tree Data'!U46)="","",'[1]Leakage Tree Data'!U46)</f>
        <v>713843.78262329102</v>
      </c>
      <c r="DS145" s="87">
        <f>IF(('[1]Leakage Tree Data'!V46)="","",'[1]Leakage Tree Data'!V46)</f>
        <v>0.39931251409903723</v>
      </c>
      <c r="DT145" s="87">
        <f>IF(('[1]Leakage Tree Data'!W46)="","",'[1]Leakage Tree Data'!W46)</f>
        <v>1242525.3519287109</v>
      </c>
      <c r="DU145" s="87" t="str">
        <f>IF(('[1]Leakage Tree Data'!X46)="","",'[1]Leakage Tree Data'!X46)</f>
        <v/>
      </c>
      <c r="DV145" s="87" t="str">
        <f>IF(('[1]Leakage Tree Data'!Y46)="","",'[1]Leakage Tree Data'!Y46)</f>
        <v/>
      </c>
      <c r="DW145" s="87" t="str">
        <f>IF(('[1]Leakage Tree Data'!Z46)="","",'[1]Leakage Tree Data'!Z46)</f>
        <v/>
      </c>
      <c r="DX145" s="87" t="str">
        <f>IF(('[1]Leakage Tree Data'!AA46)="","",'[1]Leakage Tree Data'!AA46)</f>
        <v/>
      </c>
      <c r="DY145" s="87" t="str">
        <f>IF(('[1]Leakage Tree Data'!AB46)="","",'[1]Leakage Tree Data'!AB46)</f>
        <v/>
      </c>
      <c r="DZ145" s="87" t="str">
        <f>IF(('[1]Leakage Tree Data'!AC46)="","",'[1]Leakage Tree Data'!AC46)</f>
        <v/>
      </c>
      <c r="EA145" s="87" t="str">
        <f>IF(('[1]Leakage Tree Data'!AD46)="","",'[1]Leakage Tree Data'!AD46)</f>
        <v/>
      </c>
      <c r="EB145" s="87" t="str">
        <f>IF(('[1]Leakage Tree Data'!AE46)="","",'[1]Leakage Tree Data'!AE46)</f>
        <v/>
      </c>
      <c r="EC145" s="71" t="str">
        <f t="shared" si="23"/>
        <v/>
      </c>
      <c r="ED145" s="71" t="str">
        <f t="shared" si="24"/>
        <v/>
      </c>
      <c r="EE145" s="71" t="str">
        <f t="shared" si="25"/>
        <v/>
      </c>
      <c r="EF145" s="71" t="str">
        <f t="shared" si="26"/>
        <v/>
      </c>
      <c r="EG145" s="88" t="str">
        <f t="shared" si="27"/>
        <v/>
      </c>
      <c r="EH145" s="88" t="str">
        <f t="shared" si="28"/>
        <v/>
      </c>
      <c r="EI145" s="79"/>
      <c r="EJ145" s="79"/>
      <c r="EK145" s="80"/>
    </row>
    <row r="146" spans="1:14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65" t="str">
        <f t="shared" si="2"/>
        <v/>
      </c>
      <c r="CB146" s="72" t="str">
        <f t="shared" si="3"/>
        <v/>
      </c>
      <c r="CC146" s="73" t="str">
        <f t="shared" si="4"/>
        <v/>
      </c>
      <c r="CD146" s="72" t="str">
        <f t="shared" si="5"/>
        <v/>
      </c>
      <c r="CE146" s="73" t="str">
        <f t="shared" si="6"/>
        <v/>
      </c>
      <c r="CF146" s="72" t="str">
        <f t="shared" si="7"/>
        <v/>
      </c>
      <c r="CG146" s="73" t="str">
        <f t="shared" si="8"/>
        <v/>
      </c>
      <c r="CH146" s="72" t="str">
        <f t="shared" si="9"/>
        <v/>
      </c>
      <c r="CI146" s="73" t="str">
        <f t="shared" si="10"/>
        <v/>
      </c>
      <c r="CJ146" s="72" t="str">
        <f t="shared" si="11"/>
        <v/>
      </c>
      <c r="CK146" s="73" t="str">
        <f t="shared" si="12"/>
        <v/>
      </c>
      <c r="CL146" s="72" t="str">
        <f t="shared" si="13"/>
        <v/>
      </c>
      <c r="CM146" s="73" t="str">
        <f t="shared" si="14"/>
        <v/>
      </c>
      <c r="CN146" s="72" t="str">
        <f t="shared" si="15"/>
        <v/>
      </c>
      <c r="CO146" s="73" t="str">
        <f t="shared" si="16"/>
        <v/>
      </c>
      <c r="CP146" s="72" t="str">
        <f t="shared" si="17"/>
        <v/>
      </c>
      <c r="CQ146" s="73" t="str">
        <f t="shared" si="18"/>
        <v/>
      </c>
      <c r="CR146" s="72" t="str">
        <f t="shared" si="19"/>
        <v/>
      </c>
      <c r="CS146" s="73" t="str">
        <f t="shared" si="20"/>
        <v/>
      </c>
      <c r="CT146" s="72" t="str">
        <f t="shared" si="21"/>
        <v/>
      </c>
      <c r="CU146" s="73" t="str">
        <f t="shared" si="22"/>
        <v/>
      </c>
      <c r="CV146" s="65" t="str">
        <f t="shared" si="0"/>
        <v/>
      </c>
      <c r="CW146" s="65" t="str">
        <f t="shared" si="1"/>
        <v/>
      </c>
      <c r="CX146" s="77">
        <f>'[1]Leakage Tree Data'!A47</f>
        <v>0</v>
      </c>
      <c r="CY146" s="77">
        <f>'[1]Leakage Tree Data'!B47</f>
        <v>0</v>
      </c>
      <c r="CZ146" s="87" t="str">
        <f>IF(('[1]Leakage Tree Data'!C47)="","",'[1]Leakage Tree Data'!C47)</f>
        <v/>
      </c>
      <c r="DA146" s="87" t="str">
        <f>IF(('[1]Leakage Tree Data'!D47)="","",'[1]Leakage Tree Data'!D47)</f>
        <v/>
      </c>
      <c r="DB146" s="87" t="str">
        <f>IF(('[1]Leakage Tree Data'!E47)="","",'[1]Leakage Tree Data'!E47)</f>
        <v/>
      </c>
      <c r="DC146" s="87" t="str">
        <f>IF(('[1]Leakage Tree Data'!F47)="","",'[1]Leakage Tree Data'!F47)</f>
        <v/>
      </c>
      <c r="DD146" s="87" t="str">
        <f>IF(('[1]Leakage Tree Data'!G47)="","",'[1]Leakage Tree Data'!G47)</f>
        <v/>
      </c>
      <c r="DE146" s="87" t="str">
        <f>IF(('[1]Leakage Tree Data'!H47)="","",'[1]Leakage Tree Data'!H47)</f>
        <v/>
      </c>
      <c r="DF146" s="87" t="str">
        <f>IF(('[1]Leakage Tree Data'!I47)="","",'[1]Leakage Tree Data'!I47)</f>
        <v/>
      </c>
      <c r="DG146" s="87" t="str">
        <f>IF(('[1]Leakage Tree Data'!J47)="","",'[1]Leakage Tree Data'!J47)</f>
        <v/>
      </c>
      <c r="DH146" s="87" t="str">
        <f>IF(('[1]Leakage Tree Data'!K47)="","",'[1]Leakage Tree Data'!K47)</f>
        <v/>
      </c>
      <c r="DI146" s="87" t="str">
        <f>IF(('[1]Leakage Tree Data'!L47)="","",'[1]Leakage Tree Data'!L47)</f>
        <v/>
      </c>
      <c r="DJ146" s="87" t="str">
        <f>IF(('[1]Leakage Tree Data'!M47)="","",'[1]Leakage Tree Data'!M47)</f>
        <v/>
      </c>
      <c r="DK146" s="87" t="str">
        <f>IF(('[1]Leakage Tree Data'!N47)="","",'[1]Leakage Tree Data'!N47)</f>
        <v/>
      </c>
      <c r="DL146" s="87" t="str">
        <f>IF(('[1]Leakage Tree Data'!O47)="","",'[1]Leakage Tree Data'!O47)</f>
        <v/>
      </c>
      <c r="DM146" s="87" t="str">
        <f>IF(('[1]Leakage Tree Data'!P47)="","",'[1]Leakage Tree Data'!P47)</f>
        <v/>
      </c>
      <c r="DN146" s="87" t="str">
        <f>IF(('[1]Leakage Tree Data'!Q47)="","",'[1]Leakage Tree Data'!Q47)</f>
        <v/>
      </c>
      <c r="DO146" s="87" t="str">
        <f>IF(('[1]Leakage Tree Data'!R47)="","",'[1]Leakage Tree Data'!R47)</f>
        <v/>
      </c>
      <c r="DP146" s="87" t="str">
        <f>IF(('[1]Leakage Tree Data'!S47)="","",'[1]Leakage Tree Data'!S47)</f>
        <v/>
      </c>
      <c r="DQ146" s="87" t="str">
        <f>IF(('[1]Leakage Tree Data'!T47)="","",'[1]Leakage Tree Data'!T47)</f>
        <v/>
      </c>
      <c r="DR146" s="87" t="str">
        <f>IF(('[1]Leakage Tree Data'!U47)="","",'[1]Leakage Tree Data'!U47)</f>
        <v/>
      </c>
      <c r="DS146" s="87" t="str">
        <f>IF(('[1]Leakage Tree Data'!V47)="","",'[1]Leakage Tree Data'!V47)</f>
        <v/>
      </c>
      <c r="DT146" s="87" t="str">
        <f>IF(('[1]Leakage Tree Data'!W47)="","",'[1]Leakage Tree Data'!W47)</f>
        <v/>
      </c>
      <c r="DU146" s="87" t="str">
        <f>IF(('[1]Leakage Tree Data'!X47)="","",'[1]Leakage Tree Data'!X47)</f>
        <v/>
      </c>
      <c r="DV146" s="87" t="str">
        <f>IF(('[1]Leakage Tree Data'!Y47)="","",'[1]Leakage Tree Data'!Y47)</f>
        <v/>
      </c>
      <c r="DW146" s="87" t="str">
        <f>IF(('[1]Leakage Tree Data'!Z47)="","",'[1]Leakage Tree Data'!Z47)</f>
        <v/>
      </c>
      <c r="DX146" s="87" t="str">
        <f>IF(('[1]Leakage Tree Data'!AA47)="","",'[1]Leakage Tree Data'!AA47)</f>
        <v/>
      </c>
      <c r="DY146" s="87" t="str">
        <f>IF(('[1]Leakage Tree Data'!AB47)="","",'[1]Leakage Tree Data'!AB47)</f>
        <v/>
      </c>
      <c r="DZ146" s="87" t="str">
        <f>IF(('[1]Leakage Tree Data'!AC47)="","",'[1]Leakage Tree Data'!AC47)</f>
        <v/>
      </c>
      <c r="EA146" s="87" t="str">
        <f>IF(('[1]Leakage Tree Data'!AD47)="","",'[1]Leakage Tree Data'!AD47)</f>
        <v/>
      </c>
      <c r="EB146" s="87" t="str">
        <f>IF(('[1]Leakage Tree Data'!AE47)="","",'[1]Leakage Tree Data'!AE47)</f>
        <v/>
      </c>
      <c r="EC146" s="71" t="str">
        <f t="shared" si="23"/>
        <v/>
      </c>
      <c r="ED146" s="71" t="str">
        <f t="shared" si="24"/>
        <v/>
      </c>
      <c r="EE146" s="71" t="str">
        <f t="shared" si="25"/>
        <v/>
      </c>
      <c r="EF146" s="71" t="str">
        <f t="shared" si="26"/>
        <v/>
      </c>
      <c r="EG146" s="88" t="str">
        <f t="shared" si="27"/>
        <v/>
      </c>
      <c r="EH146" s="88" t="str">
        <f t="shared" si="28"/>
        <v/>
      </c>
      <c r="EI146" s="79"/>
      <c r="EJ146" s="79"/>
      <c r="EK146" s="80"/>
    </row>
    <row r="147" spans="1:14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65" t="str">
        <f t="shared" si="2"/>
        <v/>
      </c>
      <c r="CB147" s="72" t="str">
        <f t="shared" si="3"/>
        <v/>
      </c>
      <c r="CC147" s="73" t="str">
        <f t="shared" si="4"/>
        <v/>
      </c>
      <c r="CD147" s="72" t="str">
        <f t="shared" si="5"/>
        <v/>
      </c>
      <c r="CE147" s="73" t="str">
        <f t="shared" si="6"/>
        <v/>
      </c>
      <c r="CF147" s="72" t="str">
        <f t="shared" si="7"/>
        <v/>
      </c>
      <c r="CG147" s="73" t="str">
        <f t="shared" si="8"/>
        <v/>
      </c>
      <c r="CH147" s="72" t="str">
        <f t="shared" si="9"/>
        <v/>
      </c>
      <c r="CI147" s="73" t="str">
        <f t="shared" si="10"/>
        <v/>
      </c>
      <c r="CJ147" s="72" t="str">
        <f t="shared" si="11"/>
        <v/>
      </c>
      <c r="CK147" s="73" t="str">
        <f t="shared" si="12"/>
        <v/>
      </c>
      <c r="CL147" s="72" t="str">
        <f t="shared" si="13"/>
        <v/>
      </c>
      <c r="CM147" s="73" t="str">
        <f t="shared" si="14"/>
        <v/>
      </c>
      <c r="CN147" s="72" t="str">
        <f t="shared" si="15"/>
        <v/>
      </c>
      <c r="CO147" s="73" t="str">
        <f t="shared" si="16"/>
        <v/>
      </c>
      <c r="CP147" s="72" t="str">
        <f t="shared" si="17"/>
        <v/>
      </c>
      <c r="CQ147" s="73" t="str">
        <f t="shared" si="18"/>
        <v/>
      </c>
      <c r="CR147" s="72" t="str">
        <f t="shared" si="19"/>
        <v/>
      </c>
      <c r="CS147" s="73" t="str">
        <f t="shared" si="20"/>
        <v/>
      </c>
      <c r="CT147" s="72" t="str">
        <f t="shared" si="21"/>
        <v/>
      </c>
      <c r="CU147" s="73" t="str">
        <f t="shared" si="22"/>
        <v/>
      </c>
      <c r="CV147" s="65" t="str">
        <f t="shared" si="0"/>
        <v/>
      </c>
      <c r="CW147" s="65" t="str">
        <f t="shared" si="1"/>
        <v/>
      </c>
      <c r="CX147" s="77">
        <f>'[1]Leakage Tree Data'!A48</f>
        <v>0</v>
      </c>
      <c r="CY147" s="77">
        <f>'[1]Leakage Tree Data'!B48</f>
        <v>0</v>
      </c>
      <c r="CZ147" s="87" t="str">
        <f>IF(('[1]Leakage Tree Data'!C48)="","",'[1]Leakage Tree Data'!C48)</f>
        <v/>
      </c>
      <c r="DA147" s="87" t="str">
        <f>IF(('[1]Leakage Tree Data'!D48)="","",'[1]Leakage Tree Data'!D48)</f>
        <v/>
      </c>
      <c r="DB147" s="87" t="str">
        <f>IF(('[1]Leakage Tree Data'!E48)="","",'[1]Leakage Tree Data'!E48)</f>
        <v/>
      </c>
      <c r="DC147" s="87" t="str">
        <f>IF(('[1]Leakage Tree Data'!F48)="","",'[1]Leakage Tree Data'!F48)</f>
        <v/>
      </c>
      <c r="DD147" s="87" t="str">
        <f>IF(('[1]Leakage Tree Data'!G48)="","",'[1]Leakage Tree Data'!G48)</f>
        <v/>
      </c>
      <c r="DE147" s="87" t="str">
        <f>IF(('[1]Leakage Tree Data'!H48)="","",'[1]Leakage Tree Data'!H48)</f>
        <v/>
      </c>
      <c r="DF147" s="87" t="str">
        <f>IF(('[1]Leakage Tree Data'!I48)="","",'[1]Leakage Tree Data'!I48)</f>
        <v/>
      </c>
      <c r="DG147" s="87" t="str">
        <f>IF(('[1]Leakage Tree Data'!J48)="","",'[1]Leakage Tree Data'!J48)</f>
        <v/>
      </c>
      <c r="DH147" s="87" t="str">
        <f>IF(('[1]Leakage Tree Data'!K48)="","",'[1]Leakage Tree Data'!K48)</f>
        <v/>
      </c>
      <c r="DI147" s="87" t="str">
        <f>IF(('[1]Leakage Tree Data'!L48)="","",'[1]Leakage Tree Data'!L48)</f>
        <v/>
      </c>
      <c r="DJ147" s="87" t="str">
        <f>IF(('[1]Leakage Tree Data'!M48)="","",'[1]Leakage Tree Data'!M48)</f>
        <v/>
      </c>
      <c r="DK147" s="87" t="str">
        <f>IF(('[1]Leakage Tree Data'!N48)="","",'[1]Leakage Tree Data'!N48)</f>
        <v/>
      </c>
      <c r="DL147" s="87" t="str">
        <f>IF(('[1]Leakage Tree Data'!O48)="","",'[1]Leakage Tree Data'!O48)</f>
        <v/>
      </c>
      <c r="DM147" s="87" t="str">
        <f>IF(('[1]Leakage Tree Data'!P48)="","",'[1]Leakage Tree Data'!P48)</f>
        <v/>
      </c>
      <c r="DN147" s="87" t="str">
        <f>IF(('[1]Leakage Tree Data'!Q48)="","",'[1]Leakage Tree Data'!Q48)</f>
        <v/>
      </c>
      <c r="DO147" s="87" t="str">
        <f>IF(('[1]Leakage Tree Data'!R48)="","",'[1]Leakage Tree Data'!R48)</f>
        <v/>
      </c>
      <c r="DP147" s="87" t="str">
        <f>IF(('[1]Leakage Tree Data'!S48)="","",'[1]Leakage Tree Data'!S48)</f>
        <v/>
      </c>
      <c r="DQ147" s="87" t="str">
        <f>IF(('[1]Leakage Tree Data'!T48)="","",'[1]Leakage Tree Data'!T48)</f>
        <v/>
      </c>
      <c r="DR147" s="87" t="str">
        <f>IF(('[1]Leakage Tree Data'!U48)="","",'[1]Leakage Tree Data'!U48)</f>
        <v/>
      </c>
      <c r="DS147" s="87" t="str">
        <f>IF(('[1]Leakage Tree Data'!V48)="","",'[1]Leakage Tree Data'!V48)</f>
        <v/>
      </c>
      <c r="DT147" s="87" t="str">
        <f>IF(('[1]Leakage Tree Data'!W48)="","",'[1]Leakage Tree Data'!W48)</f>
        <v/>
      </c>
      <c r="DU147" s="87" t="str">
        <f>IF(('[1]Leakage Tree Data'!X48)="","",'[1]Leakage Tree Data'!X48)</f>
        <v/>
      </c>
      <c r="DV147" s="87" t="str">
        <f>IF(('[1]Leakage Tree Data'!Y48)="","",'[1]Leakage Tree Data'!Y48)</f>
        <v/>
      </c>
      <c r="DW147" s="87" t="str">
        <f>IF(('[1]Leakage Tree Data'!Z48)="","",'[1]Leakage Tree Data'!Z48)</f>
        <v/>
      </c>
      <c r="DX147" s="87" t="str">
        <f>IF(('[1]Leakage Tree Data'!AA48)="","",'[1]Leakage Tree Data'!AA48)</f>
        <v/>
      </c>
      <c r="DY147" s="87" t="str">
        <f>IF(('[1]Leakage Tree Data'!AB48)="","",'[1]Leakage Tree Data'!AB48)</f>
        <v/>
      </c>
      <c r="DZ147" s="87" t="str">
        <f>IF(('[1]Leakage Tree Data'!AC48)="","",'[1]Leakage Tree Data'!AC48)</f>
        <v/>
      </c>
      <c r="EA147" s="87" t="str">
        <f>IF(('[1]Leakage Tree Data'!AD48)="","",'[1]Leakage Tree Data'!AD48)</f>
        <v/>
      </c>
      <c r="EB147" s="87" t="str">
        <f>IF(('[1]Leakage Tree Data'!AE48)="","",'[1]Leakage Tree Data'!AE48)</f>
        <v/>
      </c>
      <c r="EC147" s="71" t="str">
        <f t="shared" si="23"/>
        <v/>
      </c>
      <c r="ED147" s="71" t="str">
        <f t="shared" si="24"/>
        <v/>
      </c>
      <c r="EE147" s="71" t="str">
        <f t="shared" si="25"/>
        <v/>
      </c>
      <c r="EF147" s="71" t="str">
        <f t="shared" si="26"/>
        <v/>
      </c>
      <c r="EG147" s="88" t="str">
        <f t="shared" si="27"/>
        <v/>
      </c>
      <c r="EH147" s="88" t="str">
        <f t="shared" si="28"/>
        <v/>
      </c>
      <c r="EI147" s="79"/>
      <c r="EJ147" s="79"/>
      <c r="EK147" s="80"/>
    </row>
    <row r="148" spans="1:14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65" t="str">
        <f t="shared" si="2"/>
        <v/>
      </c>
      <c r="CB148" s="72" t="str">
        <f t="shared" si="3"/>
        <v/>
      </c>
      <c r="CC148" s="73" t="str">
        <f t="shared" si="4"/>
        <v/>
      </c>
      <c r="CD148" s="72" t="str">
        <f t="shared" si="5"/>
        <v/>
      </c>
      <c r="CE148" s="73" t="str">
        <f t="shared" si="6"/>
        <v/>
      </c>
      <c r="CF148" s="72" t="str">
        <f t="shared" si="7"/>
        <v/>
      </c>
      <c r="CG148" s="73" t="str">
        <f t="shared" si="8"/>
        <v/>
      </c>
      <c r="CH148" s="72" t="str">
        <f t="shared" si="9"/>
        <v/>
      </c>
      <c r="CI148" s="73" t="str">
        <f t="shared" si="10"/>
        <v/>
      </c>
      <c r="CJ148" s="72" t="str">
        <f t="shared" si="11"/>
        <v/>
      </c>
      <c r="CK148" s="73" t="str">
        <f t="shared" si="12"/>
        <v/>
      </c>
      <c r="CL148" s="72" t="str">
        <f t="shared" si="13"/>
        <v/>
      </c>
      <c r="CM148" s="73" t="str">
        <f t="shared" si="14"/>
        <v/>
      </c>
      <c r="CN148" s="72" t="str">
        <f t="shared" si="15"/>
        <v/>
      </c>
      <c r="CO148" s="73" t="str">
        <f t="shared" si="16"/>
        <v/>
      </c>
      <c r="CP148" s="72" t="str">
        <f t="shared" si="17"/>
        <v/>
      </c>
      <c r="CQ148" s="73" t="str">
        <f t="shared" si="18"/>
        <v/>
      </c>
      <c r="CR148" s="72" t="str">
        <f t="shared" si="19"/>
        <v/>
      </c>
      <c r="CS148" s="73" t="str">
        <f t="shared" si="20"/>
        <v/>
      </c>
      <c r="CT148" s="72" t="str">
        <f t="shared" si="21"/>
        <v/>
      </c>
      <c r="CU148" s="73" t="str">
        <f t="shared" si="22"/>
        <v/>
      </c>
      <c r="CV148" s="65" t="str">
        <f t="shared" si="0"/>
        <v/>
      </c>
      <c r="CW148" s="65" t="str">
        <f t="shared" si="1"/>
        <v/>
      </c>
      <c r="CX148" s="77">
        <f>'[1]Leakage Tree Data'!A49</f>
        <v>0</v>
      </c>
      <c r="CY148" s="77">
        <f>'[1]Leakage Tree Data'!B49</f>
        <v>0</v>
      </c>
      <c r="CZ148" s="87" t="str">
        <f>IF(('[1]Leakage Tree Data'!C49)="","",'[1]Leakage Tree Data'!C49)</f>
        <v/>
      </c>
      <c r="DA148" s="87" t="str">
        <f>IF(('[1]Leakage Tree Data'!D49)="","",'[1]Leakage Tree Data'!D49)</f>
        <v/>
      </c>
      <c r="DB148" s="87" t="str">
        <f>IF(('[1]Leakage Tree Data'!E49)="","",'[1]Leakage Tree Data'!E49)</f>
        <v/>
      </c>
      <c r="DC148" s="87" t="str">
        <f>IF(('[1]Leakage Tree Data'!F49)="","",'[1]Leakage Tree Data'!F49)</f>
        <v/>
      </c>
      <c r="DD148" s="87" t="str">
        <f>IF(('[1]Leakage Tree Data'!G49)="","",'[1]Leakage Tree Data'!G49)</f>
        <v/>
      </c>
      <c r="DE148" s="87" t="str">
        <f>IF(('[1]Leakage Tree Data'!H49)="","",'[1]Leakage Tree Data'!H49)</f>
        <v/>
      </c>
      <c r="DF148" s="87" t="str">
        <f>IF(('[1]Leakage Tree Data'!I49)="","",'[1]Leakage Tree Data'!I49)</f>
        <v/>
      </c>
      <c r="DG148" s="87" t="str">
        <f>IF(('[1]Leakage Tree Data'!J49)="","",'[1]Leakage Tree Data'!J49)</f>
        <v/>
      </c>
      <c r="DH148" s="87" t="str">
        <f>IF(('[1]Leakage Tree Data'!K49)="","",'[1]Leakage Tree Data'!K49)</f>
        <v/>
      </c>
      <c r="DI148" s="87" t="str">
        <f>IF(('[1]Leakage Tree Data'!L49)="","",'[1]Leakage Tree Data'!L49)</f>
        <v/>
      </c>
      <c r="DJ148" s="87" t="str">
        <f>IF(('[1]Leakage Tree Data'!M49)="","",'[1]Leakage Tree Data'!M49)</f>
        <v/>
      </c>
      <c r="DK148" s="87" t="str">
        <f>IF(('[1]Leakage Tree Data'!N49)="","",'[1]Leakage Tree Data'!N49)</f>
        <v/>
      </c>
      <c r="DL148" s="87" t="str">
        <f>IF(('[1]Leakage Tree Data'!O49)="","",'[1]Leakage Tree Data'!O49)</f>
        <v/>
      </c>
      <c r="DM148" s="87" t="str">
        <f>IF(('[1]Leakage Tree Data'!P49)="","",'[1]Leakage Tree Data'!P49)</f>
        <v/>
      </c>
      <c r="DN148" s="87" t="str">
        <f>IF(('[1]Leakage Tree Data'!Q49)="","",'[1]Leakage Tree Data'!Q49)</f>
        <v/>
      </c>
      <c r="DO148" s="87" t="str">
        <f>IF(('[1]Leakage Tree Data'!R49)="","",'[1]Leakage Tree Data'!R49)</f>
        <v/>
      </c>
      <c r="DP148" s="87" t="str">
        <f>IF(('[1]Leakage Tree Data'!S49)="","",'[1]Leakage Tree Data'!S49)</f>
        <v/>
      </c>
      <c r="DQ148" s="87" t="str">
        <f>IF(('[1]Leakage Tree Data'!T49)="","",'[1]Leakage Tree Data'!T49)</f>
        <v/>
      </c>
      <c r="DR148" s="87" t="str">
        <f>IF(('[1]Leakage Tree Data'!U49)="","",'[1]Leakage Tree Data'!U49)</f>
        <v/>
      </c>
      <c r="DS148" s="87" t="str">
        <f>IF(('[1]Leakage Tree Data'!V49)="","",'[1]Leakage Tree Data'!V49)</f>
        <v/>
      </c>
      <c r="DT148" s="87" t="str">
        <f>IF(('[1]Leakage Tree Data'!W49)="","",'[1]Leakage Tree Data'!W49)</f>
        <v/>
      </c>
      <c r="DU148" s="87" t="str">
        <f>IF(('[1]Leakage Tree Data'!X49)="","",'[1]Leakage Tree Data'!X49)</f>
        <v/>
      </c>
      <c r="DV148" s="87" t="str">
        <f>IF(('[1]Leakage Tree Data'!Y49)="","",'[1]Leakage Tree Data'!Y49)</f>
        <v/>
      </c>
      <c r="DW148" s="87" t="str">
        <f>IF(('[1]Leakage Tree Data'!Z49)="","",'[1]Leakage Tree Data'!Z49)</f>
        <v/>
      </c>
      <c r="DX148" s="87" t="str">
        <f>IF(('[1]Leakage Tree Data'!AA49)="","",'[1]Leakage Tree Data'!AA49)</f>
        <v/>
      </c>
      <c r="DY148" s="87" t="str">
        <f>IF(('[1]Leakage Tree Data'!AB49)="","",'[1]Leakage Tree Data'!AB49)</f>
        <v/>
      </c>
      <c r="DZ148" s="87" t="str">
        <f>IF(('[1]Leakage Tree Data'!AC49)="","",'[1]Leakage Tree Data'!AC49)</f>
        <v/>
      </c>
      <c r="EA148" s="87" t="str">
        <f>IF(('[1]Leakage Tree Data'!AD49)="","",'[1]Leakage Tree Data'!AD49)</f>
        <v/>
      </c>
      <c r="EB148" s="87" t="str">
        <f>IF(('[1]Leakage Tree Data'!AE49)="","",'[1]Leakage Tree Data'!AE49)</f>
        <v/>
      </c>
      <c r="EC148" s="71" t="str">
        <f t="shared" si="23"/>
        <v/>
      </c>
      <c r="ED148" s="71" t="str">
        <f t="shared" si="24"/>
        <v/>
      </c>
      <c r="EE148" s="71" t="str">
        <f t="shared" si="25"/>
        <v/>
      </c>
      <c r="EF148" s="71" t="str">
        <f t="shared" si="26"/>
        <v/>
      </c>
      <c r="EG148" s="88" t="str">
        <f t="shared" si="27"/>
        <v/>
      </c>
      <c r="EH148" s="88" t="str">
        <f t="shared" si="28"/>
        <v/>
      </c>
      <c r="EI148" s="79"/>
      <c r="EJ148" s="79"/>
      <c r="EK148" s="80"/>
    </row>
    <row r="149" spans="1:14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65" t="str">
        <f t="shared" si="2"/>
        <v/>
      </c>
      <c r="CB149" s="72" t="str">
        <f t="shared" si="3"/>
        <v/>
      </c>
      <c r="CC149" s="73" t="str">
        <f t="shared" si="4"/>
        <v/>
      </c>
      <c r="CD149" s="72" t="str">
        <f t="shared" si="5"/>
        <v/>
      </c>
      <c r="CE149" s="73" t="str">
        <f t="shared" si="6"/>
        <v/>
      </c>
      <c r="CF149" s="72" t="str">
        <f t="shared" si="7"/>
        <v/>
      </c>
      <c r="CG149" s="73" t="str">
        <f t="shared" si="8"/>
        <v/>
      </c>
      <c r="CH149" s="72" t="str">
        <f t="shared" si="9"/>
        <v/>
      </c>
      <c r="CI149" s="73" t="str">
        <f t="shared" si="10"/>
        <v/>
      </c>
      <c r="CJ149" s="72" t="str">
        <f t="shared" si="11"/>
        <v/>
      </c>
      <c r="CK149" s="73" t="str">
        <f t="shared" si="12"/>
        <v/>
      </c>
      <c r="CL149" s="72" t="str">
        <f t="shared" si="13"/>
        <v/>
      </c>
      <c r="CM149" s="73" t="str">
        <f t="shared" si="14"/>
        <v/>
      </c>
      <c r="CN149" s="72" t="str">
        <f t="shared" si="15"/>
        <v/>
      </c>
      <c r="CO149" s="73" t="str">
        <f t="shared" si="16"/>
        <v/>
      </c>
      <c r="CP149" s="72" t="str">
        <f t="shared" si="17"/>
        <v/>
      </c>
      <c r="CQ149" s="73" t="str">
        <f t="shared" si="18"/>
        <v/>
      </c>
      <c r="CR149" s="72" t="str">
        <f t="shared" si="19"/>
        <v/>
      </c>
      <c r="CS149" s="73" t="str">
        <f t="shared" si="20"/>
        <v/>
      </c>
      <c r="CT149" s="72" t="str">
        <f t="shared" si="21"/>
        <v/>
      </c>
      <c r="CU149" s="73" t="str">
        <f t="shared" si="22"/>
        <v/>
      </c>
      <c r="CV149" s="65" t="str">
        <f t="shared" si="0"/>
        <v/>
      </c>
      <c r="CW149" s="65" t="str">
        <f t="shared" si="1"/>
        <v/>
      </c>
      <c r="CX149" s="77">
        <f>'[1]Leakage Tree Data'!A50</f>
        <v>0</v>
      </c>
      <c r="CY149" s="77">
        <f>'[1]Leakage Tree Data'!B50</f>
        <v>0</v>
      </c>
      <c r="CZ149" s="87" t="str">
        <f>IF(('[1]Leakage Tree Data'!C50)="","",'[1]Leakage Tree Data'!C50)</f>
        <v/>
      </c>
      <c r="DA149" s="87" t="str">
        <f>IF(('[1]Leakage Tree Data'!D50)="","",'[1]Leakage Tree Data'!D50)</f>
        <v/>
      </c>
      <c r="DB149" s="87" t="str">
        <f>IF(('[1]Leakage Tree Data'!E50)="","",'[1]Leakage Tree Data'!E50)</f>
        <v/>
      </c>
      <c r="DC149" s="87" t="str">
        <f>IF(('[1]Leakage Tree Data'!F50)="","",'[1]Leakage Tree Data'!F50)</f>
        <v/>
      </c>
      <c r="DD149" s="87" t="str">
        <f>IF(('[1]Leakage Tree Data'!G50)="","",'[1]Leakage Tree Data'!G50)</f>
        <v/>
      </c>
      <c r="DE149" s="87" t="str">
        <f>IF(('[1]Leakage Tree Data'!H50)="","",'[1]Leakage Tree Data'!H50)</f>
        <v/>
      </c>
      <c r="DF149" s="87" t="str">
        <f>IF(('[1]Leakage Tree Data'!I50)="","",'[1]Leakage Tree Data'!I50)</f>
        <v/>
      </c>
      <c r="DG149" s="87" t="str">
        <f>IF(('[1]Leakage Tree Data'!J50)="","",'[1]Leakage Tree Data'!J50)</f>
        <v/>
      </c>
      <c r="DH149" s="87" t="str">
        <f>IF(('[1]Leakage Tree Data'!K50)="","",'[1]Leakage Tree Data'!K50)</f>
        <v/>
      </c>
      <c r="DI149" s="87" t="str">
        <f>IF(('[1]Leakage Tree Data'!L50)="","",'[1]Leakage Tree Data'!L50)</f>
        <v/>
      </c>
      <c r="DJ149" s="87" t="str">
        <f>IF(('[1]Leakage Tree Data'!M50)="","",'[1]Leakage Tree Data'!M50)</f>
        <v/>
      </c>
      <c r="DK149" s="87" t="str">
        <f>IF(('[1]Leakage Tree Data'!N50)="","",'[1]Leakage Tree Data'!N50)</f>
        <v/>
      </c>
      <c r="DL149" s="87" t="str">
        <f>IF(('[1]Leakage Tree Data'!O50)="","",'[1]Leakage Tree Data'!O50)</f>
        <v/>
      </c>
      <c r="DM149" s="87" t="str">
        <f>IF(('[1]Leakage Tree Data'!P50)="","",'[1]Leakage Tree Data'!P50)</f>
        <v/>
      </c>
      <c r="DN149" s="87" t="str">
        <f>IF(('[1]Leakage Tree Data'!Q50)="","",'[1]Leakage Tree Data'!Q50)</f>
        <v/>
      </c>
      <c r="DO149" s="87" t="str">
        <f>IF(('[1]Leakage Tree Data'!R50)="","",'[1]Leakage Tree Data'!R50)</f>
        <v/>
      </c>
      <c r="DP149" s="87" t="str">
        <f>IF(('[1]Leakage Tree Data'!S50)="","",'[1]Leakage Tree Data'!S50)</f>
        <v/>
      </c>
      <c r="DQ149" s="87" t="str">
        <f>IF(('[1]Leakage Tree Data'!T50)="","",'[1]Leakage Tree Data'!T50)</f>
        <v/>
      </c>
      <c r="DR149" s="87" t="str">
        <f>IF(('[1]Leakage Tree Data'!U50)="","",'[1]Leakage Tree Data'!U50)</f>
        <v/>
      </c>
      <c r="DS149" s="87" t="str">
        <f>IF(('[1]Leakage Tree Data'!V50)="","",'[1]Leakage Tree Data'!V50)</f>
        <v/>
      </c>
      <c r="DT149" s="87" t="str">
        <f>IF(('[1]Leakage Tree Data'!W50)="","",'[1]Leakage Tree Data'!W50)</f>
        <v/>
      </c>
      <c r="DU149" s="87" t="str">
        <f>IF(('[1]Leakage Tree Data'!X50)="","",'[1]Leakage Tree Data'!X50)</f>
        <v/>
      </c>
      <c r="DV149" s="87" t="str">
        <f>IF(('[1]Leakage Tree Data'!Y50)="","",'[1]Leakage Tree Data'!Y50)</f>
        <v/>
      </c>
      <c r="DW149" s="87" t="str">
        <f>IF(('[1]Leakage Tree Data'!Z50)="","",'[1]Leakage Tree Data'!Z50)</f>
        <v/>
      </c>
      <c r="DX149" s="87" t="str">
        <f>IF(('[1]Leakage Tree Data'!AA50)="","",'[1]Leakage Tree Data'!AA50)</f>
        <v/>
      </c>
      <c r="DY149" s="87" t="str">
        <f>IF(('[1]Leakage Tree Data'!AB50)="","",'[1]Leakage Tree Data'!AB50)</f>
        <v/>
      </c>
      <c r="DZ149" s="87" t="str">
        <f>IF(('[1]Leakage Tree Data'!AC50)="","",'[1]Leakage Tree Data'!AC50)</f>
        <v/>
      </c>
      <c r="EA149" s="87" t="str">
        <f>IF(('[1]Leakage Tree Data'!AD50)="","",'[1]Leakage Tree Data'!AD50)</f>
        <v/>
      </c>
      <c r="EB149" s="87" t="str">
        <f>IF(('[1]Leakage Tree Data'!AE50)="","",'[1]Leakage Tree Data'!AE50)</f>
        <v/>
      </c>
      <c r="EC149" s="71" t="str">
        <f t="shared" si="23"/>
        <v/>
      </c>
      <c r="ED149" s="71" t="str">
        <f t="shared" si="24"/>
        <v/>
      </c>
      <c r="EE149" s="71" t="str">
        <f t="shared" si="25"/>
        <v/>
      </c>
      <c r="EF149" s="71" t="str">
        <f t="shared" si="26"/>
        <v/>
      </c>
      <c r="EG149" s="88" t="str">
        <f t="shared" si="27"/>
        <v/>
      </c>
      <c r="EH149" s="88" t="str">
        <f t="shared" si="28"/>
        <v/>
      </c>
      <c r="EI149" s="79"/>
      <c r="EJ149" s="79"/>
      <c r="EK149" s="80"/>
    </row>
    <row r="150" spans="1:14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65" t="str">
        <f t="shared" si="2"/>
        <v/>
      </c>
      <c r="CB150" s="72" t="str">
        <f t="shared" si="3"/>
        <v/>
      </c>
      <c r="CC150" s="73" t="str">
        <f t="shared" si="4"/>
        <v/>
      </c>
      <c r="CD150" s="72" t="str">
        <f t="shared" si="5"/>
        <v/>
      </c>
      <c r="CE150" s="73" t="str">
        <f t="shared" si="6"/>
        <v/>
      </c>
      <c r="CF150" s="72" t="str">
        <f t="shared" si="7"/>
        <v/>
      </c>
      <c r="CG150" s="73" t="str">
        <f t="shared" si="8"/>
        <v/>
      </c>
      <c r="CH150" s="72" t="str">
        <f t="shared" si="9"/>
        <v/>
      </c>
      <c r="CI150" s="73" t="str">
        <f t="shared" si="10"/>
        <v/>
      </c>
      <c r="CJ150" s="72" t="str">
        <f t="shared" si="11"/>
        <v/>
      </c>
      <c r="CK150" s="73" t="str">
        <f t="shared" si="12"/>
        <v/>
      </c>
      <c r="CL150" s="72" t="str">
        <f t="shared" si="13"/>
        <v/>
      </c>
      <c r="CM150" s="73" t="str">
        <f t="shared" si="14"/>
        <v/>
      </c>
      <c r="CN150" s="72" t="str">
        <f t="shared" si="15"/>
        <v/>
      </c>
      <c r="CO150" s="73" t="str">
        <f t="shared" si="16"/>
        <v/>
      </c>
      <c r="CP150" s="72" t="str">
        <f t="shared" si="17"/>
        <v/>
      </c>
      <c r="CQ150" s="73" t="str">
        <f t="shared" si="18"/>
        <v/>
      </c>
      <c r="CR150" s="72" t="str">
        <f t="shared" si="19"/>
        <v/>
      </c>
      <c r="CS150" s="73" t="str">
        <f t="shared" si="20"/>
        <v/>
      </c>
      <c r="CT150" s="72" t="str">
        <f t="shared" si="21"/>
        <v/>
      </c>
      <c r="CU150" s="73" t="str">
        <f t="shared" si="22"/>
        <v/>
      </c>
      <c r="CV150" s="65" t="str">
        <f t="shared" si="0"/>
        <v/>
      </c>
      <c r="CW150" s="65" t="str">
        <f t="shared" si="1"/>
        <v/>
      </c>
      <c r="CX150" s="77">
        <f>'[1]Leakage Tree Data'!A51</f>
        <v>0</v>
      </c>
      <c r="CY150" s="77">
        <f>'[1]Leakage Tree Data'!B51</f>
        <v>0</v>
      </c>
      <c r="CZ150" s="87" t="str">
        <f>IF(('[1]Leakage Tree Data'!C51)="","",'[1]Leakage Tree Data'!C51)</f>
        <v/>
      </c>
      <c r="DA150" s="87" t="str">
        <f>IF(('[1]Leakage Tree Data'!D51)="","",'[1]Leakage Tree Data'!D51)</f>
        <v/>
      </c>
      <c r="DB150" s="87" t="str">
        <f>IF(('[1]Leakage Tree Data'!E51)="","",'[1]Leakage Tree Data'!E51)</f>
        <v/>
      </c>
      <c r="DC150" s="87" t="str">
        <f>IF(('[1]Leakage Tree Data'!F51)="","",'[1]Leakage Tree Data'!F51)</f>
        <v/>
      </c>
      <c r="DD150" s="87" t="str">
        <f>IF(('[1]Leakage Tree Data'!G51)="","",'[1]Leakage Tree Data'!G51)</f>
        <v/>
      </c>
      <c r="DE150" s="87" t="str">
        <f>IF(('[1]Leakage Tree Data'!H51)="","",'[1]Leakage Tree Data'!H51)</f>
        <v/>
      </c>
      <c r="DF150" s="87" t="str">
        <f>IF(('[1]Leakage Tree Data'!I51)="","",'[1]Leakage Tree Data'!I51)</f>
        <v/>
      </c>
      <c r="DG150" s="87" t="str">
        <f>IF(('[1]Leakage Tree Data'!J51)="","",'[1]Leakage Tree Data'!J51)</f>
        <v/>
      </c>
      <c r="DH150" s="87" t="str">
        <f>IF(('[1]Leakage Tree Data'!K51)="","",'[1]Leakage Tree Data'!K51)</f>
        <v/>
      </c>
      <c r="DI150" s="87" t="str">
        <f>IF(('[1]Leakage Tree Data'!L51)="","",'[1]Leakage Tree Data'!L51)</f>
        <v/>
      </c>
      <c r="DJ150" s="87" t="str">
        <f>IF(('[1]Leakage Tree Data'!M51)="","",'[1]Leakage Tree Data'!M51)</f>
        <v/>
      </c>
      <c r="DK150" s="87" t="str">
        <f>IF(('[1]Leakage Tree Data'!N51)="","",'[1]Leakage Tree Data'!N51)</f>
        <v/>
      </c>
      <c r="DL150" s="87" t="str">
        <f>IF(('[1]Leakage Tree Data'!O51)="","",'[1]Leakage Tree Data'!O51)</f>
        <v/>
      </c>
      <c r="DM150" s="87" t="str">
        <f>IF(('[1]Leakage Tree Data'!P51)="","",'[1]Leakage Tree Data'!P51)</f>
        <v/>
      </c>
      <c r="DN150" s="87" t="str">
        <f>IF(('[1]Leakage Tree Data'!Q51)="","",'[1]Leakage Tree Data'!Q51)</f>
        <v/>
      </c>
      <c r="DO150" s="87" t="str">
        <f>IF(('[1]Leakage Tree Data'!R51)="","",'[1]Leakage Tree Data'!R51)</f>
        <v/>
      </c>
      <c r="DP150" s="87" t="str">
        <f>IF(('[1]Leakage Tree Data'!S51)="","",'[1]Leakage Tree Data'!S51)</f>
        <v/>
      </c>
      <c r="DQ150" s="87" t="str">
        <f>IF(('[1]Leakage Tree Data'!T51)="","",'[1]Leakage Tree Data'!T51)</f>
        <v/>
      </c>
      <c r="DR150" s="87" t="str">
        <f>IF(('[1]Leakage Tree Data'!U51)="","",'[1]Leakage Tree Data'!U51)</f>
        <v/>
      </c>
      <c r="DS150" s="87" t="str">
        <f>IF(('[1]Leakage Tree Data'!V51)="","",'[1]Leakage Tree Data'!V51)</f>
        <v/>
      </c>
      <c r="DT150" s="87" t="str">
        <f>IF(('[1]Leakage Tree Data'!W51)="","",'[1]Leakage Tree Data'!W51)</f>
        <v/>
      </c>
      <c r="DU150" s="87" t="str">
        <f>IF(('[1]Leakage Tree Data'!X51)="","",'[1]Leakage Tree Data'!X51)</f>
        <v/>
      </c>
      <c r="DV150" s="87" t="str">
        <f>IF(('[1]Leakage Tree Data'!Y51)="","",'[1]Leakage Tree Data'!Y51)</f>
        <v/>
      </c>
      <c r="DW150" s="87" t="str">
        <f>IF(('[1]Leakage Tree Data'!Z51)="","",'[1]Leakage Tree Data'!Z51)</f>
        <v/>
      </c>
      <c r="DX150" s="87" t="str">
        <f>IF(('[1]Leakage Tree Data'!AA51)="","",'[1]Leakage Tree Data'!AA51)</f>
        <v/>
      </c>
      <c r="DY150" s="87" t="str">
        <f>IF(('[1]Leakage Tree Data'!AB51)="","",'[1]Leakage Tree Data'!AB51)</f>
        <v/>
      </c>
      <c r="DZ150" s="87" t="str">
        <f>IF(('[1]Leakage Tree Data'!AC51)="","",'[1]Leakage Tree Data'!AC51)</f>
        <v/>
      </c>
      <c r="EA150" s="87" t="str">
        <f>IF(('[1]Leakage Tree Data'!AD51)="","",'[1]Leakage Tree Data'!AD51)</f>
        <v/>
      </c>
      <c r="EB150" s="87" t="str">
        <f>IF(('[1]Leakage Tree Data'!AE51)="","",'[1]Leakage Tree Data'!AE51)</f>
        <v/>
      </c>
      <c r="EC150" s="71" t="str">
        <f t="shared" si="23"/>
        <v/>
      </c>
      <c r="ED150" s="71" t="str">
        <f t="shared" si="24"/>
        <v/>
      </c>
      <c r="EE150" s="71" t="str">
        <f t="shared" si="25"/>
        <v/>
      </c>
      <c r="EF150" s="71" t="str">
        <f t="shared" si="26"/>
        <v/>
      </c>
      <c r="EG150" s="88" t="str">
        <f t="shared" si="27"/>
        <v/>
      </c>
      <c r="EH150" s="88" t="str">
        <f t="shared" si="28"/>
        <v/>
      </c>
      <c r="EI150" s="79"/>
      <c r="EJ150" s="79"/>
      <c r="EK150" s="80"/>
    </row>
    <row r="151" spans="1:14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65" t="str">
        <f t="shared" si="2"/>
        <v/>
      </c>
      <c r="CB151" s="72" t="str">
        <f t="shared" si="3"/>
        <v/>
      </c>
      <c r="CC151" s="73" t="str">
        <f t="shared" si="4"/>
        <v/>
      </c>
      <c r="CD151" s="72" t="str">
        <f t="shared" si="5"/>
        <v/>
      </c>
      <c r="CE151" s="73" t="str">
        <f t="shared" si="6"/>
        <v/>
      </c>
      <c r="CF151" s="72" t="str">
        <f t="shared" si="7"/>
        <v/>
      </c>
      <c r="CG151" s="73" t="str">
        <f t="shared" si="8"/>
        <v/>
      </c>
      <c r="CH151" s="72" t="str">
        <f t="shared" si="9"/>
        <v/>
      </c>
      <c r="CI151" s="73" t="str">
        <f t="shared" si="10"/>
        <v/>
      </c>
      <c r="CJ151" s="72" t="str">
        <f t="shared" si="11"/>
        <v/>
      </c>
      <c r="CK151" s="73" t="str">
        <f t="shared" si="12"/>
        <v/>
      </c>
      <c r="CL151" s="72" t="str">
        <f t="shared" si="13"/>
        <v/>
      </c>
      <c r="CM151" s="73" t="str">
        <f t="shared" si="14"/>
        <v/>
      </c>
      <c r="CN151" s="72" t="str">
        <f t="shared" si="15"/>
        <v/>
      </c>
      <c r="CO151" s="73" t="str">
        <f t="shared" si="16"/>
        <v/>
      </c>
      <c r="CP151" s="72" t="str">
        <f t="shared" si="17"/>
        <v/>
      </c>
      <c r="CQ151" s="73" t="str">
        <f t="shared" si="18"/>
        <v/>
      </c>
      <c r="CR151" s="72" t="str">
        <f t="shared" si="19"/>
        <v/>
      </c>
      <c r="CS151" s="73" t="str">
        <f t="shared" si="20"/>
        <v/>
      </c>
      <c r="CT151" s="72" t="str">
        <f t="shared" si="21"/>
        <v/>
      </c>
      <c r="CU151" s="73" t="str">
        <f t="shared" si="22"/>
        <v/>
      </c>
      <c r="CV151" s="65" t="str">
        <f t="shared" si="0"/>
        <v/>
      </c>
      <c r="CW151" s="65" t="str">
        <f t="shared" si="1"/>
        <v/>
      </c>
      <c r="CX151" s="77">
        <f>'[1]Leakage Tree Data'!A52</f>
        <v>0</v>
      </c>
      <c r="CY151" s="77">
        <f>'[1]Leakage Tree Data'!B52</f>
        <v>0</v>
      </c>
      <c r="CZ151" s="87" t="str">
        <f>IF(('[1]Leakage Tree Data'!C52)="","",'[1]Leakage Tree Data'!C52)</f>
        <v/>
      </c>
      <c r="DA151" s="87" t="str">
        <f>IF(('[1]Leakage Tree Data'!D52)="","",'[1]Leakage Tree Data'!D52)</f>
        <v/>
      </c>
      <c r="DB151" s="87" t="str">
        <f>IF(('[1]Leakage Tree Data'!E52)="","",'[1]Leakage Tree Data'!E52)</f>
        <v/>
      </c>
      <c r="DC151" s="87" t="str">
        <f>IF(('[1]Leakage Tree Data'!F52)="","",'[1]Leakage Tree Data'!F52)</f>
        <v/>
      </c>
      <c r="DD151" s="87" t="str">
        <f>IF(('[1]Leakage Tree Data'!G52)="","",'[1]Leakage Tree Data'!G52)</f>
        <v/>
      </c>
      <c r="DE151" s="87" t="str">
        <f>IF(('[1]Leakage Tree Data'!H52)="","",'[1]Leakage Tree Data'!H52)</f>
        <v/>
      </c>
      <c r="DF151" s="87" t="str">
        <f>IF(('[1]Leakage Tree Data'!I52)="","",'[1]Leakage Tree Data'!I52)</f>
        <v/>
      </c>
      <c r="DG151" s="87" t="str">
        <f>IF(('[1]Leakage Tree Data'!J52)="","",'[1]Leakage Tree Data'!J52)</f>
        <v/>
      </c>
      <c r="DH151" s="87" t="str">
        <f>IF(('[1]Leakage Tree Data'!K52)="","",'[1]Leakage Tree Data'!K52)</f>
        <v/>
      </c>
      <c r="DI151" s="87" t="str">
        <f>IF(('[1]Leakage Tree Data'!L52)="","",'[1]Leakage Tree Data'!L52)</f>
        <v/>
      </c>
      <c r="DJ151" s="87" t="str">
        <f>IF(('[1]Leakage Tree Data'!M52)="","",'[1]Leakage Tree Data'!M52)</f>
        <v/>
      </c>
      <c r="DK151" s="87" t="str">
        <f>IF(('[1]Leakage Tree Data'!N52)="","",'[1]Leakage Tree Data'!N52)</f>
        <v/>
      </c>
      <c r="DL151" s="87" t="str">
        <f>IF(('[1]Leakage Tree Data'!O52)="","",'[1]Leakage Tree Data'!O52)</f>
        <v/>
      </c>
      <c r="DM151" s="87" t="str">
        <f>IF(('[1]Leakage Tree Data'!P52)="","",'[1]Leakage Tree Data'!P52)</f>
        <v/>
      </c>
      <c r="DN151" s="87" t="str">
        <f>IF(('[1]Leakage Tree Data'!Q52)="","",'[1]Leakage Tree Data'!Q52)</f>
        <v/>
      </c>
      <c r="DO151" s="87" t="str">
        <f>IF(('[1]Leakage Tree Data'!R52)="","",'[1]Leakage Tree Data'!R52)</f>
        <v/>
      </c>
      <c r="DP151" s="87" t="str">
        <f>IF(('[1]Leakage Tree Data'!S52)="","",'[1]Leakage Tree Data'!S52)</f>
        <v/>
      </c>
      <c r="DQ151" s="87" t="str">
        <f>IF(('[1]Leakage Tree Data'!T52)="","",'[1]Leakage Tree Data'!T52)</f>
        <v/>
      </c>
      <c r="DR151" s="87" t="str">
        <f>IF(('[1]Leakage Tree Data'!U52)="","",'[1]Leakage Tree Data'!U52)</f>
        <v/>
      </c>
      <c r="DS151" s="87" t="str">
        <f>IF(('[1]Leakage Tree Data'!V52)="","",'[1]Leakage Tree Data'!V52)</f>
        <v/>
      </c>
      <c r="DT151" s="87" t="str">
        <f>IF(('[1]Leakage Tree Data'!W52)="","",'[1]Leakage Tree Data'!W52)</f>
        <v/>
      </c>
      <c r="DU151" s="87" t="str">
        <f>IF(('[1]Leakage Tree Data'!X52)="","",'[1]Leakage Tree Data'!X52)</f>
        <v/>
      </c>
      <c r="DV151" s="87" t="str">
        <f>IF(('[1]Leakage Tree Data'!Y52)="","",'[1]Leakage Tree Data'!Y52)</f>
        <v/>
      </c>
      <c r="DW151" s="87" t="str">
        <f>IF(('[1]Leakage Tree Data'!Z52)="","",'[1]Leakage Tree Data'!Z52)</f>
        <v/>
      </c>
      <c r="DX151" s="87" t="str">
        <f>IF(('[1]Leakage Tree Data'!AA52)="","",'[1]Leakage Tree Data'!AA52)</f>
        <v/>
      </c>
      <c r="DY151" s="87" t="str">
        <f>IF(('[1]Leakage Tree Data'!AB52)="","",'[1]Leakage Tree Data'!AB52)</f>
        <v/>
      </c>
      <c r="DZ151" s="87" t="str">
        <f>IF(('[1]Leakage Tree Data'!AC52)="","",'[1]Leakage Tree Data'!AC52)</f>
        <v/>
      </c>
      <c r="EA151" s="87" t="str">
        <f>IF(('[1]Leakage Tree Data'!AD52)="","",'[1]Leakage Tree Data'!AD52)</f>
        <v/>
      </c>
      <c r="EB151" s="87" t="str">
        <f>IF(('[1]Leakage Tree Data'!AE52)="","",'[1]Leakage Tree Data'!AE52)</f>
        <v/>
      </c>
      <c r="EC151" s="71" t="str">
        <f t="shared" si="23"/>
        <v/>
      </c>
      <c r="ED151" s="71" t="str">
        <f t="shared" si="24"/>
        <v/>
      </c>
      <c r="EE151" s="71" t="str">
        <f t="shared" si="25"/>
        <v/>
      </c>
      <c r="EF151" s="71" t="str">
        <f t="shared" si="26"/>
        <v/>
      </c>
      <c r="EG151" s="88" t="str">
        <f t="shared" si="27"/>
        <v/>
      </c>
      <c r="EH151" s="88" t="str">
        <f t="shared" si="28"/>
        <v/>
      </c>
      <c r="EI151" s="79"/>
      <c r="EJ151" s="79"/>
      <c r="EK151" s="80"/>
    </row>
    <row r="152" spans="1:14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65" t="str">
        <f t="shared" si="2"/>
        <v/>
      </c>
      <c r="CB152" s="72" t="str">
        <f t="shared" si="3"/>
        <v/>
      </c>
      <c r="CC152" s="73" t="str">
        <f t="shared" si="4"/>
        <v/>
      </c>
      <c r="CD152" s="72" t="str">
        <f t="shared" si="5"/>
        <v/>
      </c>
      <c r="CE152" s="73" t="str">
        <f t="shared" si="6"/>
        <v/>
      </c>
      <c r="CF152" s="72" t="str">
        <f t="shared" si="7"/>
        <v/>
      </c>
      <c r="CG152" s="73" t="str">
        <f t="shared" si="8"/>
        <v/>
      </c>
      <c r="CH152" s="72" t="str">
        <f t="shared" si="9"/>
        <v/>
      </c>
      <c r="CI152" s="73" t="str">
        <f t="shared" si="10"/>
        <v/>
      </c>
      <c r="CJ152" s="72" t="str">
        <f t="shared" si="11"/>
        <v/>
      </c>
      <c r="CK152" s="73" t="str">
        <f t="shared" si="12"/>
        <v/>
      </c>
      <c r="CL152" s="72" t="str">
        <f t="shared" si="13"/>
        <v/>
      </c>
      <c r="CM152" s="73" t="str">
        <f t="shared" si="14"/>
        <v/>
      </c>
      <c r="CN152" s="72" t="str">
        <f t="shared" si="15"/>
        <v/>
      </c>
      <c r="CO152" s="73" t="str">
        <f t="shared" si="16"/>
        <v/>
      </c>
      <c r="CP152" s="72" t="str">
        <f t="shared" si="17"/>
        <v/>
      </c>
      <c r="CQ152" s="73" t="str">
        <f t="shared" si="18"/>
        <v/>
      </c>
      <c r="CR152" s="72" t="str">
        <f t="shared" si="19"/>
        <v/>
      </c>
      <c r="CS152" s="73" t="str">
        <f t="shared" si="20"/>
        <v/>
      </c>
      <c r="CT152" s="72" t="str">
        <f t="shared" si="21"/>
        <v/>
      </c>
      <c r="CU152" s="73" t="str">
        <f t="shared" si="22"/>
        <v/>
      </c>
      <c r="CV152" s="65" t="str">
        <f t="shared" si="0"/>
        <v/>
      </c>
      <c r="CW152" s="65" t="str">
        <f t="shared" si="1"/>
        <v/>
      </c>
      <c r="CX152" s="77">
        <f>'[1]Leakage Tree Data'!A53</f>
        <v>0</v>
      </c>
      <c r="CY152" s="77">
        <f>'[1]Leakage Tree Data'!B53</f>
        <v>0</v>
      </c>
      <c r="CZ152" s="87" t="str">
        <f>IF(('[1]Leakage Tree Data'!C53)="","",'[1]Leakage Tree Data'!C53)</f>
        <v/>
      </c>
      <c r="DA152" s="87" t="str">
        <f>IF(('[1]Leakage Tree Data'!D53)="","",'[1]Leakage Tree Data'!D53)</f>
        <v/>
      </c>
      <c r="DB152" s="87" t="str">
        <f>IF(('[1]Leakage Tree Data'!E53)="","",'[1]Leakage Tree Data'!E53)</f>
        <v/>
      </c>
      <c r="DC152" s="87" t="str">
        <f>IF(('[1]Leakage Tree Data'!F53)="","",'[1]Leakage Tree Data'!F53)</f>
        <v/>
      </c>
      <c r="DD152" s="87" t="str">
        <f>IF(('[1]Leakage Tree Data'!G53)="","",'[1]Leakage Tree Data'!G53)</f>
        <v/>
      </c>
      <c r="DE152" s="87" t="str">
        <f>IF(('[1]Leakage Tree Data'!H53)="","",'[1]Leakage Tree Data'!H53)</f>
        <v/>
      </c>
      <c r="DF152" s="87" t="str">
        <f>IF(('[1]Leakage Tree Data'!I53)="","",'[1]Leakage Tree Data'!I53)</f>
        <v/>
      </c>
      <c r="DG152" s="87" t="str">
        <f>IF(('[1]Leakage Tree Data'!J53)="","",'[1]Leakage Tree Data'!J53)</f>
        <v/>
      </c>
      <c r="DH152" s="87" t="str">
        <f>IF(('[1]Leakage Tree Data'!K53)="","",'[1]Leakage Tree Data'!K53)</f>
        <v/>
      </c>
      <c r="DI152" s="87" t="str">
        <f>IF(('[1]Leakage Tree Data'!L53)="","",'[1]Leakage Tree Data'!L53)</f>
        <v/>
      </c>
      <c r="DJ152" s="87" t="str">
        <f>IF(('[1]Leakage Tree Data'!M53)="","",'[1]Leakage Tree Data'!M53)</f>
        <v/>
      </c>
      <c r="DK152" s="87" t="str">
        <f>IF(('[1]Leakage Tree Data'!N53)="","",'[1]Leakage Tree Data'!N53)</f>
        <v/>
      </c>
      <c r="DL152" s="87" t="str">
        <f>IF(('[1]Leakage Tree Data'!O53)="","",'[1]Leakage Tree Data'!O53)</f>
        <v/>
      </c>
      <c r="DM152" s="87" t="str">
        <f>IF(('[1]Leakage Tree Data'!P53)="","",'[1]Leakage Tree Data'!P53)</f>
        <v/>
      </c>
      <c r="DN152" s="87" t="str">
        <f>IF(('[1]Leakage Tree Data'!Q53)="","",'[1]Leakage Tree Data'!Q53)</f>
        <v/>
      </c>
      <c r="DO152" s="87" t="str">
        <f>IF(('[1]Leakage Tree Data'!R53)="","",'[1]Leakage Tree Data'!R53)</f>
        <v/>
      </c>
      <c r="DP152" s="87" t="str">
        <f>IF(('[1]Leakage Tree Data'!S53)="","",'[1]Leakage Tree Data'!S53)</f>
        <v/>
      </c>
      <c r="DQ152" s="87" t="str">
        <f>IF(('[1]Leakage Tree Data'!T53)="","",'[1]Leakage Tree Data'!T53)</f>
        <v/>
      </c>
      <c r="DR152" s="87" t="str">
        <f>IF(('[1]Leakage Tree Data'!U53)="","",'[1]Leakage Tree Data'!U53)</f>
        <v/>
      </c>
      <c r="DS152" s="87" t="str">
        <f>IF(('[1]Leakage Tree Data'!V53)="","",'[1]Leakage Tree Data'!V53)</f>
        <v/>
      </c>
      <c r="DT152" s="87" t="str">
        <f>IF(('[1]Leakage Tree Data'!W53)="","",'[1]Leakage Tree Data'!W53)</f>
        <v/>
      </c>
      <c r="DU152" s="87" t="str">
        <f>IF(('[1]Leakage Tree Data'!X53)="","",'[1]Leakage Tree Data'!X53)</f>
        <v/>
      </c>
      <c r="DV152" s="87" t="str">
        <f>IF(('[1]Leakage Tree Data'!Y53)="","",'[1]Leakage Tree Data'!Y53)</f>
        <v/>
      </c>
      <c r="DW152" s="87" t="str">
        <f>IF(('[1]Leakage Tree Data'!Z53)="","",'[1]Leakage Tree Data'!Z53)</f>
        <v/>
      </c>
      <c r="DX152" s="87" t="str">
        <f>IF(('[1]Leakage Tree Data'!AA53)="","",'[1]Leakage Tree Data'!AA53)</f>
        <v/>
      </c>
      <c r="DY152" s="87" t="str">
        <f>IF(('[1]Leakage Tree Data'!AB53)="","",'[1]Leakage Tree Data'!AB53)</f>
        <v/>
      </c>
      <c r="DZ152" s="87" t="str">
        <f>IF(('[1]Leakage Tree Data'!AC53)="","",'[1]Leakage Tree Data'!AC53)</f>
        <v/>
      </c>
      <c r="EA152" s="87" t="str">
        <f>IF(('[1]Leakage Tree Data'!AD53)="","",'[1]Leakage Tree Data'!AD53)</f>
        <v/>
      </c>
      <c r="EB152" s="87" t="str">
        <f>IF(('[1]Leakage Tree Data'!AE53)="","",'[1]Leakage Tree Data'!AE53)</f>
        <v/>
      </c>
      <c r="EC152" s="71" t="str">
        <f t="shared" si="23"/>
        <v/>
      </c>
      <c r="ED152" s="71" t="str">
        <f t="shared" si="24"/>
        <v/>
      </c>
      <c r="EE152" s="71" t="str">
        <f t="shared" si="25"/>
        <v/>
      </c>
      <c r="EF152" s="71" t="str">
        <f t="shared" si="26"/>
        <v/>
      </c>
      <c r="EG152" s="88" t="str">
        <f t="shared" si="27"/>
        <v/>
      </c>
      <c r="EH152" s="88" t="str">
        <f t="shared" si="28"/>
        <v/>
      </c>
      <c r="EI152" s="79"/>
      <c r="EJ152" s="79"/>
      <c r="EK152" s="80"/>
    </row>
    <row r="153" spans="1:14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65" t="str">
        <f t="shared" si="2"/>
        <v/>
      </c>
      <c r="CB153" s="72" t="str">
        <f t="shared" si="3"/>
        <v/>
      </c>
      <c r="CC153" s="73" t="str">
        <f t="shared" si="4"/>
        <v/>
      </c>
      <c r="CD153" s="72" t="str">
        <f t="shared" si="5"/>
        <v/>
      </c>
      <c r="CE153" s="73" t="str">
        <f t="shared" si="6"/>
        <v/>
      </c>
      <c r="CF153" s="72" t="str">
        <f t="shared" si="7"/>
        <v/>
      </c>
      <c r="CG153" s="73" t="str">
        <f t="shared" si="8"/>
        <v/>
      </c>
      <c r="CH153" s="72" t="str">
        <f t="shared" si="9"/>
        <v/>
      </c>
      <c r="CI153" s="73" t="str">
        <f t="shared" si="10"/>
        <v/>
      </c>
      <c r="CJ153" s="72" t="str">
        <f t="shared" si="11"/>
        <v/>
      </c>
      <c r="CK153" s="73" t="str">
        <f t="shared" si="12"/>
        <v/>
      </c>
      <c r="CL153" s="72" t="str">
        <f t="shared" si="13"/>
        <v/>
      </c>
      <c r="CM153" s="73" t="str">
        <f t="shared" si="14"/>
        <v/>
      </c>
      <c r="CN153" s="72" t="str">
        <f t="shared" si="15"/>
        <v/>
      </c>
      <c r="CO153" s="73" t="str">
        <f t="shared" si="16"/>
        <v/>
      </c>
      <c r="CP153" s="72" t="str">
        <f t="shared" si="17"/>
        <v/>
      </c>
      <c r="CQ153" s="73" t="str">
        <f t="shared" si="18"/>
        <v/>
      </c>
      <c r="CR153" s="72" t="str">
        <f t="shared" si="19"/>
        <v/>
      </c>
      <c r="CS153" s="73" t="str">
        <f t="shared" si="20"/>
        <v/>
      </c>
      <c r="CT153" s="72" t="str">
        <f t="shared" si="21"/>
        <v/>
      </c>
      <c r="CU153" s="73" t="str">
        <f t="shared" si="22"/>
        <v/>
      </c>
      <c r="CV153" s="65" t="str">
        <f t="shared" si="0"/>
        <v/>
      </c>
      <c r="CW153" s="65" t="str">
        <f t="shared" si="1"/>
        <v/>
      </c>
      <c r="CX153" s="77">
        <f>'[1]Leakage Tree Data'!A54</f>
        <v>0</v>
      </c>
      <c r="CY153" s="77">
        <f>'[1]Leakage Tree Data'!B54</f>
        <v>0</v>
      </c>
      <c r="CZ153" s="87" t="str">
        <f>IF(('[1]Leakage Tree Data'!C54)="","",'[1]Leakage Tree Data'!C54)</f>
        <v/>
      </c>
      <c r="DA153" s="87" t="str">
        <f>IF(('[1]Leakage Tree Data'!D54)="","",'[1]Leakage Tree Data'!D54)</f>
        <v/>
      </c>
      <c r="DB153" s="87" t="str">
        <f>IF(('[1]Leakage Tree Data'!E54)="","",'[1]Leakage Tree Data'!E54)</f>
        <v/>
      </c>
      <c r="DC153" s="87" t="str">
        <f>IF(('[1]Leakage Tree Data'!F54)="","",'[1]Leakage Tree Data'!F54)</f>
        <v/>
      </c>
      <c r="DD153" s="87" t="str">
        <f>IF(('[1]Leakage Tree Data'!G54)="","",'[1]Leakage Tree Data'!G54)</f>
        <v/>
      </c>
      <c r="DE153" s="87" t="str">
        <f>IF(('[1]Leakage Tree Data'!H54)="","",'[1]Leakage Tree Data'!H54)</f>
        <v/>
      </c>
      <c r="DF153" s="87" t="str">
        <f>IF(('[1]Leakage Tree Data'!I54)="","",'[1]Leakage Tree Data'!I54)</f>
        <v/>
      </c>
      <c r="DG153" s="87" t="str">
        <f>IF(('[1]Leakage Tree Data'!J54)="","",'[1]Leakage Tree Data'!J54)</f>
        <v/>
      </c>
      <c r="DH153" s="87" t="str">
        <f>IF(('[1]Leakage Tree Data'!K54)="","",'[1]Leakage Tree Data'!K54)</f>
        <v/>
      </c>
      <c r="DI153" s="87" t="str">
        <f>IF(('[1]Leakage Tree Data'!L54)="","",'[1]Leakage Tree Data'!L54)</f>
        <v/>
      </c>
      <c r="DJ153" s="87" t="str">
        <f>IF(('[1]Leakage Tree Data'!M54)="","",'[1]Leakage Tree Data'!M54)</f>
        <v/>
      </c>
      <c r="DK153" s="87" t="str">
        <f>IF(('[1]Leakage Tree Data'!N54)="","",'[1]Leakage Tree Data'!N54)</f>
        <v/>
      </c>
      <c r="DL153" s="87" t="str">
        <f>IF(('[1]Leakage Tree Data'!O54)="","",'[1]Leakage Tree Data'!O54)</f>
        <v/>
      </c>
      <c r="DM153" s="87" t="str">
        <f>IF(('[1]Leakage Tree Data'!P54)="","",'[1]Leakage Tree Data'!P54)</f>
        <v/>
      </c>
      <c r="DN153" s="87" t="str">
        <f>IF(('[1]Leakage Tree Data'!Q54)="","",'[1]Leakage Tree Data'!Q54)</f>
        <v/>
      </c>
      <c r="DO153" s="87" t="str">
        <f>IF(('[1]Leakage Tree Data'!R54)="","",'[1]Leakage Tree Data'!R54)</f>
        <v/>
      </c>
      <c r="DP153" s="87" t="str">
        <f>IF(('[1]Leakage Tree Data'!S54)="","",'[1]Leakage Tree Data'!S54)</f>
        <v/>
      </c>
      <c r="DQ153" s="87" t="str">
        <f>IF(('[1]Leakage Tree Data'!T54)="","",'[1]Leakage Tree Data'!T54)</f>
        <v/>
      </c>
      <c r="DR153" s="87" t="str">
        <f>IF(('[1]Leakage Tree Data'!U54)="","",'[1]Leakage Tree Data'!U54)</f>
        <v/>
      </c>
      <c r="DS153" s="87" t="str">
        <f>IF(('[1]Leakage Tree Data'!V54)="","",'[1]Leakage Tree Data'!V54)</f>
        <v/>
      </c>
      <c r="DT153" s="87" t="str">
        <f>IF(('[1]Leakage Tree Data'!W54)="","",'[1]Leakage Tree Data'!W54)</f>
        <v/>
      </c>
      <c r="DU153" s="87" t="str">
        <f>IF(('[1]Leakage Tree Data'!X54)="","",'[1]Leakage Tree Data'!X54)</f>
        <v/>
      </c>
      <c r="DV153" s="87" t="str">
        <f>IF(('[1]Leakage Tree Data'!Y54)="","",'[1]Leakage Tree Data'!Y54)</f>
        <v/>
      </c>
      <c r="DW153" s="87" t="str">
        <f>IF(('[1]Leakage Tree Data'!Z54)="","",'[1]Leakage Tree Data'!Z54)</f>
        <v/>
      </c>
      <c r="DX153" s="87" t="str">
        <f>IF(('[1]Leakage Tree Data'!AA54)="","",'[1]Leakage Tree Data'!AA54)</f>
        <v/>
      </c>
      <c r="DY153" s="87" t="str">
        <f>IF(('[1]Leakage Tree Data'!AB54)="","",'[1]Leakage Tree Data'!AB54)</f>
        <v/>
      </c>
      <c r="DZ153" s="87" t="str">
        <f>IF(('[1]Leakage Tree Data'!AC54)="","",'[1]Leakage Tree Data'!AC54)</f>
        <v/>
      </c>
      <c r="EA153" s="87" t="str">
        <f>IF(('[1]Leakage Tree Data'!AD54)="","",'[1]Leakage Tree Data'!AD54)</f>
        <v/>
      </c>
      <c r="EB153" s="87" t="str">
        <f>IF(('[1]Leakage Tree Data'!AE54)="","",'[1]Leakage Tree Data'!AE54)</f>
        <v/>
      </c>
      <c r="EC153" s="71" t="str">
        <f t="shared" si="23"/>
        <v/>
      </c>
      <c r="ED153" s="71" t="str">
        <f t="shared" si="24"/>
        <v/>
      </c>
      <c r="EE153" s="71" t="str">
        <f t="shared" si="25"/>
        <v/>
      </c>
      <c r="EF153" s="71" t="str">
        <f t="shared" si="26"/>
        <v/>
      </c>
      <c r="EG153" s="88" t="str">
        <f t="shared" si="27"/>
        <v/>
      </c>
      <c r="EH153" s="88" t="str">
        <f t="shared" si="28"/>
        <v/>
      </c>
      <c r="EI153" s="79"/>
      <c r="EJ153" s="79"/>
      <c r="EK153" s="80"/>
    </row>
    <row r="154" spans="1:14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65" t="str">
        <f t="shared" si="2"/>
        <v/>
      </c>
      <c r="CB154" s="72" t="str">
        <f t="shared" si="3"/>
        <v/>
      </c>
      <c r="CC154" s="73" t="str">
        <f t="shared" si="4"/>
        <v/>
      </c>
      <c r="CD154" s="72" t="str">
        <f t="shared" si="5"/>
        <v/>
      </c>
      <c r="CE154" s="73" t="str">
        <f t="shared" si="6"/>
        <v/>
      </c>
      <c r="CF154" s="72" t="str">
        <f t="shared" si="7"/>
        <v/>
      </c>
      <c r="CG154" s="73" t="str">
        <f t="shared" si="8"/>
        <v/>
      </c>
      <c r="CH154" s="72" t="str">
        <f t="shared" si="9"/>
        <v/>
      </c>
      <c r="CI154" s="73" t="str">
        <f t="shared" si="10"/>
        <v/>
      </c>
      <c r="CJ154" s="72" t="str">
        <f t="shared" si="11"/>
        <v/>
      </c>
      <c r="CK154" s="73" t="str">
        <f t="shared" si="12"/>
        <v/>
      </c>
      <c r="CL154" s="72" t="str">
        <f t="shared" si="13"/>
        <v/>
      </c>
      <c r="CM154" s="73" t="str">
        <f t="shared" si="14"/>
        <v/>
      </c>
      <c r="CN154" s="72" t="str">
        <f t="shared" si="15"/>
        <v/>
      </c>
      <c r="CO154" s="73" t="str">
        <f t="shared" si="16"/>
        <v/>
      </c>
      <c r="CP154" s="72" t="str">
        <f t="shared" si="17"/>
        <v/>
      </c>
      <c r="CQ154" s="73" t="str">
        <f t="shared" si="18"/>
        <v/>
      </c>
      <c r="CR154" s="72" t="str">
        <f t="shared" si="19"/>
        <v/>
      </c>
      <c r="CS154" s="73" t="str">
        <f t="shared" si="20"/>
        <v/>
      </c>
      <c r="CT154" s="72" t="str">
        <f t="shared" si="21"/>
        <v/>
      </c>
      <c r="CU154" s="73" t="str">
        <f t="shared" si="22"/>
        <v/>
      </c>
      <c r="CV154" s="65" t="str">
        <f t="shared" si="0"/>
        <v/>
      </c>
      <c r="CW154" s="65" t="str">
        <f t="shared" si="1"/>
        <v/>
      </c>
      <c r="CX154" s="77">
        <f>'[1]Leakage Tree Data'!A55</f>
        <v>0</v>
      </c>
      <c r="CY154" s="77">
        <f>'[1]Leakage Tree Data'!B55</f>
        <v>0</v>
      </c>
      <c r="CZ154" s="87" t="str">
        <f>IF(('[1]Leakage Tree Data'!C55)="","",'[1]Leakage Tree Data'!C55)</f>
        <v/>
      </c>
      <c r="DA154" s="87" t="str">
        <f>IF(('[1]Leakage Tree Data'!D55)="","",'[1]Leakage Tree Data'!D55)</f>
        <v/>
      </c>
      <c r="DB154" s="87" t="str">
        <f>IF(('[1]Leakage Tree Data'!E55)="","",'[1]Leakage Tree Data'!E55)</f>
        <v/>
      </c>
      <c r="DC154" s="87" t="str">
        <f>IF(('[1]Leakage Tree Data'!F55)="","",'[1]Leakage Tree Data'!F55)</f>
        <v/>
      </c>
      <c r="DD154" s="87" t="str">
        <f>IF(('[1]Leakage Tree Data'!G55)="","",'[1]Leakage Tree Data'!G55)</f>
        <v/>
      </c>
      <c r="DE154" s="87" t="str">
        <f>IF(('[1]Leakage Tree Data'!H55)="","",'[1]Leakage Tree Data'!H55)</f>
        <v/>
      </c>
      <c r="DF154" s="87" t="str">
        <f>IF(('[1]Leakage Tree Data'!I55)="","",'[1]Leakage Tree Data'!I55)</f>
        <v/>
      </c>
      <c r="DG154" s="87" t="str">
        <f>IF(('[1]Leakage Tree Data'!J55)="","",'[1]Leakage Tree Data'!J55)</f>
        <v/>
      </c>
      <c r="DH154" s="87" t="str">
        <f>IF(('[1]Leakage Tree Data'!K55)="","",'[1]Leakage Tree Data'!K55)</f>
        <v/>
      </c>
      <c r="DI154" s="87" t="str">
        <f>IF(('[1]Leakage Tree Data'!L55)="","",'[1]Leakage Tree Data'!L55)</f>
        <v/>
      </c>
      <c r="DJ154" s="87" t="str">
        <f>IF(('[1]Leakage Tree Data'!M55)="","",'[1]Leakage Tree Data'!M55)</f>
        <v/>
      </c>
      <c r="DK154" s="87" t="str">
        <f>IF(('[1]Leakage Tree Data'!N55)="","",'[1]Leakage Tree Data'!N55)</f>
        <v/>
      </c>
      <c r="DL154" s="87" t="str">
        <f>IF(('[1]Leakage Tree Data'!O55)="","",'[1]Leakage Tree Data'!O55)</f>
        <v/>
      </c>
      <c r="DM154" s="87" t="str">
        <f>IF(('[1]Leakage Tree Data'!P55)="","",'[1]Leakage Tree Data'!P55)</f>
        <v/>
      </c>
      <c r="DN154" s="87" t="str">
        <f>IF(('[1]Leakage Tree Data'!Q55)="","",'[1]Leakage Tree Data'!Q55)</f>
        <v/>
      </c>
      <c r="DO154" s="87" t="str">
        <f>IF(('[1]Leakage Tree Data'!R55)="","",'[1]Leakage Tree Data'!R55)</f>
        <v/>
      </c>
      <c r="DP154" s="87" t="str">
        <f>IF(('[1]Leakage Tree Data'!S55)="","",'[1]Leakage Tree Data'!S55)</f>
        <v/>
      </c>
      <c r="DQ154" s="87" t="str">
        <f>IF(('[1]Leakage Tree Data'!T55)="","",'[1]Leakage Tree Data'!T55)</f>
        <v/>
      </c>
      <c r="DR154" s="87" t="str">
        <f>IF(('[1]Leakage Tree Data'!U55)="","",'[1]Leakage Tree Data'!U55)</f>
        <v/>
      </c>
      <c r="DS154" s="87" t="str">
        <f>IF(('[1]Leakage Tree Data'!V55)="","",'[1]Leakage Tree Data'!V55)</f>
        <v/>
      </c>
      <c r="DT154" s="87" t="str">
        <f>IF(('[1]Leakage Tree Data'!W55)="","",'[1]Leakage Tree Data'!W55)</f>
        <v/>
      </c>
      <c r="DU154" s="87" t="str">
        <f>IF(('[1]Leakage Tree Data'!X55)="","",'[1]Leakage Tree Data'!X55)</f>
        <v/>
      </c>
      <c r="DV154" s="87" t="str">
        <f>IF(('[1]Leakage Tree Data'!Y55)="","",'[1]Leakage Tree Data'!Y55)</f>
        <v/>
      </c>
      <c r="DW154" s="87" t="str">
        <f>IF(('[1]Leakage Tree Data'!Z55)="","",'[1]Leakage Tree Data'!Z55)</f>
        <v/>
      </c>
      <c r="DX154" s="87" t="str">
        <f>IF(('[1]Leakage Tree Data'!AA55)="","",'[1]Leakage Tree Data'!AA55)</f>
        <v/>
      </c>
      <c r="DY154" s="87" t="str">
        <f>IF(('[1]Leakage Tree Data'!AB55)="","",'[1]Leakage Tree Data'!AB55)</f>
        <v/>
      </c>
      <c r="DZ154" s="87" t="str">
        <f>IF(('[1]Leakage Tree Data'!AC55)="","",'[1]Leakage Tree Data'!AC55)</f>
        <v/>
      </c>
      <c r="EA154" s="87" t="str">
        <f>IF(('[1]Leakage Tree Data'!AD55)="","",'[1]Leakage Tree Data'!AD55)</f>
        <v/>
      </c>
      <c r="EB154" s="87" t="str">
        <f>IF(('[1]Leakage Tree Data'!AE55)="","",'[1]Leakage Tree Data'!AE55)</f>
        <v/>
      </c>
      <c r="EC154" s="71" t="str">
        <f t="shared" si="23"/>
        <v/>
      </c>
      <c r="ED154" s="71" t="str">
        <f t="shared" si="24"/>
        <v/>
      </c>
      <c r="EE154" s="71" t="str">
        <f t="shared" si="25"/>
        <v/>
      </c>
      <c r="EF154" s="71" t="str">
        <f t="shared" si="26"/>
        <v/>
      </c>
      <c r="EG154" s="88" t="str">
        <f t="shared" si="27"/>
        <v/>
      </c>
      <c r="EH154" s="88" t="str">
        <f t="shared" si="28"/>
        <v/>
      </c>
      <c r="EI154" s="79"/>
      <c r="EJ154" s="79"/>
      <c r="EK154" s="80"/>
    </row>
    <row r="155" spans="1:14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65" t="str">
        <f t="shared" si="2"/>
        <v/>
      </c>
      <c r="CB155" s="72" t="str">
        <f t="shared" si="3"/>
        <v/>
      </c>
      <c r="CC155" s="73" t="str">
        <f t="shared" si="4"/>
        <v/>
      </c>
      <c r="CD155" s="72" t="str">
        <f t="shared" si="5"/>
        <v/>
      </c>
      <c r="CE155" s="73" t="str">
        <f t="shared" si="6"/>
        <v/>
      </c>
      <c r="CF155" s="72" t="str">
        <f t="shared" si="7"/>
        <v/>
      </c>
      <c r="CG155" s="73" t="str">
        <f t="shared" si="8"/>
        <v/>
      </c>
      <c r="CH155" s="72" t="str">
        <f t="shared" si="9"/>
        <v/>
      </c>
      <c r="CI155" s="73" t="str">
        <f t="shared" si="10"/>
        <v/>
      </c>
      <c r="CJ155" s="72" t="str">
        <f t="shared" si="11"/>
        <v/>
      </c>
      <c r="CK155" s="73" t="str">
        <f t="shared" si="12"/>
        <v/>
      </c>
      <c r="CL155" s="72" t="str">
        <f t="shared" si="13"/>
        <v/>
      </c>
      <c r="CM155" s="73" t="str">
        <f t="shared" si="14"/>
        <v/>
      </c>
      <c r="CN155" s="72" t="str">
        <f t="shared" si="15"/>
        <v/>
      </c>
      <c r="CO155" s="73" t="str">
        <f t="shared" si="16"/>
        <v/>
      </c>
      <c r="CP155" s="72" t="str">
        <f t="shared" si="17"/>
        <v/>
      </c>
      <c r="CQ155" s="73" t="str">
        <f t="shared" si="18"/>
        <v/>
      </c>
      <c r="CR155" s="72" t="str">
        <f t="shared" si="19"/>
        <v/>
      </c>
      <c r="CS155" s="73" t="str">
        <f t="shared" si="20"/>
        <v/>
      </c>
      <c r="CT155" s="72" t="str">
        <f t="shared" si="21"/>
        <v/>
      </c>
      <c r="CU155" s="73" t="str">
        <f t="shared" si="22"/>
        <v/>
      </c>
      <c r="CV155" s="65" t="str">
        <f t="shared" si="0"/>
        <v/>
      </c>
      <c r="CW155" s="65" t="str">
        <f t="shared" si="1"/>
        <v/>
      </c>
      <c r="CX155" s="77">
        <f>'[1]Leakage Tree Data'!A56</f>
        <v>0</v>
      </c>
      <c r="CY155" s="77">
        <f>'[1]Leakage Tree Data'!B56</f>
        <v>0</v>
      </c>
      <c r="CZ155" s="87" t="str">
        <f>IF(('[1]Leakage Tree Data'!C56)="","",'[1]Leakage Tree Data'!C56)</f>
        <v/>
      </c>
      <c r="DA155" s="87" t="str">
        <f>IF(('[1]Leakage Tree Data'!D56)="","",'[1]Leakage Tree Data'!D56)</f>
        <v/>
      </c>
      <c r="DB155" s="87" t="str">
        <f>IF(('[1]Leakage Tree Data'!E56)="","",'[1]Leakage Tree Data'!E56)</f>
        <v/>
      </c>
      <c r="DC155" s="87" t="str">
        <f>IF(('[1]Leakage Tree Data'!F56)="","",'[1]Leakage Tree Data'!F56)</f>
        <v/>
      </c>
      <c r="DD155" s="87" t="str">
        <f>IF(('[1]Leakage Tree Data'!G56)="","",'[1]Leakage Tree Data'!G56)</f>
        <v/>
      </c>
      <c r="DE155" s="87" t="str">
        <f>IF(('[1]Leakage Tree Data'!H56)="","",'[1]Leakage Tree Data'!H56)</f>
        <v/>
      </c>
      <c r="DF155" s="87" t="str">
        <f>IF(('[1]Leakage Tree Data'!I56)="","",'[1]Leakage Tree Data'!I56)</f>
        <v/>
      </c>
      <c r="DG155" s="87" t="str">
        <f>IF(('[1]Leakage Tree Data'!J56)="","",'[1]Leakage Tree Data'!J56)</f>
        <v/>
      </c>
      <c r="DH155" s="87" t="str">
        <f>IF(('[1]Leakage Tree Data'!K56)="","",'[1]Leakage Tree Data'!K56)</f>
        <v/>
      </c>
      <c r="DI155" s="87" t="str">
        <f>IF(('[1]Leakage Tree Data'!L56)="","",'[1]Leakage Tree Data'!L56)</f>
        <v/>
      </c>
      <c r="DJ155" s="87" t="str">
        <f>IF(('[1]Leakage Tree Data'!M56)="","",'[1]Leakage Tree Data'!M56)</f>
        <v/>
      </c>
      <c r="DK155" s="87" t="str">
        <f>IF(('[1]Leakage Tree Data'!N56)="","",'[1]Leakage Tree Data'!N56)</f>
        <v/>
      </c>
      <c r="DL155" s="87" t="str">
        <f>IF(('[1]Leakage Tree Data'!O56)="","",'[1]Leakage Tree Data'!O56)</f>
        <v/>
      </c>
      <c r="DM155" s="87" t="str">
        <f>IF(('[1]Leakage Tree Data'!P56)="","",'[1]Leakage Tree Data'!P56)</f>
        <v/>
      </c>
      <c r="DN155" s="87" t="str">
        <f>IF(('[1]Leakage Tree Data'!Q56)="","",'[1]Leakage Tree Data'!Q56)</f>
        <v/>
      </c>
      <c r="DO155" s="87" t="str">
        <f>IF(('[1]Leakage Tree Data'!R56)="","",'[1]Leakage Tree Data'!R56)</f>
        <v/>
      </c>
      <c r="DP155" s="87" t="str">
        <f>IF(('[1]Leakage Tree Data'!S56)="","",'[1]Leakage Tree Data'!S56)</f>
        <v/>
      </c>
      <c r="DQ155" s="87" t="str">
        <f>IF(('[1]Leakage Tree Data'!T56)="","",'[1]Leakage Tree Data'!T56)</f>
        <v/>
      </c>
      <c r="DR155" s="87" t="str">
        <f>IF(('[1]Leakage Tree Data'!U56)="","",'[1]Leakage Tree Data'!U56)</f>
        <v/>
      </c>
      <c r="DS155" s="87" t="str">
        <f>IF(('[1]Leakage Tree Data'!V56)="","",'[1]Leakage Tree Data'!V56)</f>
        <v/>
      </c>
      <c r="DT155" s="87" t="str">
        <f>IF(('[1]Leakage Tree Data'!W56)="","",'[1]Leakage Tree Data'!W56)</f>
        <v/>
      </c>
      <c r="DU155" s="87" t="str">
        <f>IF(('[1]Leakage Tree Data'!X56)="","",'[1]Leakage Tree Data'!X56)</f>
        <v/>
      </c>
      <c r="DV155" s="87" t="str">
        <f>IF(('[1]Leakage Tree Data'!Y56)="","",'[1]Leakage Tree Data'!Y56)</f>
        <v/>
      </c>
      <c r="DW155" s="87" t="str">
        <f>IF(('[1]Leakage Tree Data'!Z56)="","",'[1]Leakage Tree Data'!Z56)</f>
        <v/>
      </c>
      <c r="DX155" s="87" t="str">
        <f>IF(('[1]Leakage Tree Data'!AA56)="","",'[1]Leakage Tree Data'!AA56)</f>
        <v/>
      </c>
      <c r="DY155" s="87" t="str">
        <f>IF(('[1]Leakage Tree Data'!AB56)="","",'[1]Leakage Tree Data'!AB56)</f>
        <v/>
      </c>
      <c r="DZ155" s="87" t="str">
        <f>IF(('[1]Leakage Tree Data'!AC56)="","",'[1]Leakage Tree Data'!AC56)</f>
        <v/>
      </c>
      <c r="EA155" s="87" t="str">
        <f>IF(('[1]Leakage Tree Data'!AD56)="","",'[1]Leakage Tree Data'!AD56)</f>
        <v/>
      </c>
      <c r="EB155" s="87" t="str">
        <f>IF(('[1]Leakage Tree Data'!AE56)="","",'[1]Leakage Tree Data'!AE56)</f>
        <v/>
      </c>
      <c r="EC155" s="71" t="str">
        <f t="shared" si="23"/>
        <v/>
      </c>
      <c r="ED155" s="71" t="str">
        <f t="shared" si="24"/>
        <v/>
      </c>
      <c r="EE155" s="71" t="str">
        <f t="shared" si="25"/>
        <v/>
      </c>
      <c r="EF155" s="71" t="str">
        <f t="shared" si="26"/>
        <v/>
      </c>
      <c r="EG155" s="88" t="str">
        <f t="shared" si="27"/>
        <v/>
      </c>
      <c r="EH155" s="88" t="str">
        <f t="shared" si="28"/>
        <v/>
      </c>
      <c r="EI155" s="79"/>
      <c r="EJ155" s="79"/>
      <c r="EK155" s="80"/>
    </row>
    <row r="156" spans="1:14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65" t="str">
        <f t="shared" si="2"/>
        <v/>
      </c>
      <c r="CB156" s="72" t="str">
        <f t="shared" si="3"/>
        <v/>
      </c>
      <c r="CC156" s="73" t="str">
        <f t="shared" si="4"/>
        <v/>
      </c>
      <c r="CD156" s="72" t="str">
        <f t="shared" si="5"/>
        <v/>
      </c>
      <c r="CE156" s="73" t="str">
        <f t="shared" si="6"/>
        <v/>
      </c>
      <c r="CF156" s="72" t="str">
        <f t="shared" si="7"/>
        <v/>
      </c>
      <c r="CG156" s="73" t="str">
        <f t="shared" si="8"/>
        <v/>
      </c>
      <c r="CH156" s="72" t="str">
        <f t="shared" si="9"/>
        <v/>
      </c>
      <c r="CI156" s="73" t="str">
        <f t="shared" si="10"/>
        <v/>
      </c>
      <c r="CJ156" s="72" t="str">
        <f t="shared" si="11"/>
        <v/>
      </c>
      <c r="CK156" s="73" t="str">
        <f t="shared" si="12"/>
        <v/>
      </c>
      <c r="CL156" s="72" t="str">
        <f t="shared" si="13"/>
        <v/>
      </c>
      <c r="CM156" s="73" t="str">
        <f t="shared" si="14"/>
        <v/>
      </c>
      <c r="CN156" s="72" t="str">
        <f t="shared" si="15"/>
        <v/>
      </c>
      <c r="CO156" s="73" t="str">
        <f t="shared" si="16"/>
        <v/>
      </c>
      <c r="CP156" s="72" t="str">
        <f t="shared" si="17"/>
        <v/>
      </c>
      <c r="CQ156" s="73" t="str">
        <f t="shared" si="18"/>
        <v/>
      </c>
      <c r="CR156" s="72" t="str">
        <f t="shared" si="19"/>
        <v/>
      </c>
      <c r="CS156" s="73" t="str">
        <f t="shared" si="20"/>
        <v/>
      </c>
      <c r="CT156" s="72" t="str">
        <f t="shared" si="21"/>
        <v/>
      </c>
      <c r="CU156" s="73" t="str">
        <f t="shared" si="22"/>
        <v/>
      </c>
      <c r="CV156" s="65" t="str">
        <f t="shared" si="0"/>
        <v/>
      </c>
      <c r="CW156" s="65" t="str">
        <f t="shared" si="1"/>
        <v/>
      </c>
      <c r="CX156" s="77">
        <f>'[1]Leakage Tree Data'!A57</f>
        <v>0</v>
      </c>
      <c r="CY156" s="77">
        <f>'[1]Leakage Tree Data'!B57</f>
        <v>0</v>
      </c>
      <c r="CZ156" s="87" t="str">
        <f>IF(('[1]Leakage Tree Data'!C57)="","",'[1]Leakage Tree Data'!C57)</f>
        <v/>
      </c>
      <c r="DA156" s="87" t="str">
        <f>IF(('[1]Leakage Tree Data'!D57)="","",'[1]Leakage Tree Data'!D57)</f>
        <v/>
      </c>
      <c r="DB156" s="87" t="str">
        <f>IF(('[1]Leakage Tree Data'!E57)="","",'[1]Leakage Tree Data'!E57)</f>
        <v/>
      </c>
      <c r="DC156" s="87" t="str">
        <f>IF(('[1]Leakage Tree Data'!F57)="","",'[1]Leakage Tree Data'!F57)</f>
        <v/>
      </c>
      <c r="DD156" s="87" t="str">
        <f>IF(('[1]Leakage Tree Data'!G57)="","",'[1]Leakage Tree Data'!G57)</f>
        <v/>
      </c>
      <c r="DE156" s="87" t="str">
        <f>IF(('[1]Leakage Tree Data'!H57)="","",'[1]Leakage Tree Data'!H57)</f>
        <v/>
      </c>
      <c r="DF156" s="87" t="str">
        <f>IF(('[1]Leakage Tree Data'!I57)="","",'[1]Leakage Tree Data'!I57)</f>
        <v/>
      </c>
      <c r="DG156" s="87" t="str">
        <f>IF(('[1]Leakage Tree Data'!J57)="","",'[1]Leakage Tree Data'!J57)</f>
        <v/>
      </c>
      <c r="DH156" s="87" t="str">
        <f>IF(('[1]Leakage Tree Data'!K57)="","",'[1]Leakage Tree Data'!K57)</f>
        <v/>
      </c>
      <c r="DI156" s="87" t="str">
        <f>IF(('[1]Leakage Tree Data'!L57)="","",'[1]Leakage Tree Data'!L57)</f>
        <v/>
      </c>
      <c r="DJ156" s="87" t="str">
        <f>IF(('[1]Leakage Tree Data'!M57)="","",'[1]Leakage Tree Data'!M57)</f>
        <v/>
      </c>
      <c r="DK156" s="87" t="str">
        <f>IF(('[1]Leakage Tree Data'!N57)="","",'[1]Leakage Tree Data'!N57)</f>
        <v/>
      </c>
      <c r="DL156" s="87" t="str">
        <f>IF(('[1]Leakage Tree Data'!O57)="","",'[1]Leakage Tree Data'!O57)</f>
        <v/>
      </c>
      <c r="DM156" s="87" t="str">
        <f>IF(('[1]Leakage Tree Data'!P57)="","",'[1]Leakage Tree Data'!P57)</f>
        <v/>
      </c>
      <c r="DN156" s="87" t="str">
        <f>IF(('[1]Leakage Tree Data'!Q57)="","",'[1]Leakage Tree Data'!Q57)</f>
        <v/>
      </c>
      <c r="DO156" s="87" t="str">
        <f>IF(('[1]Leakage Tree Data'!R57)="","",'[1]Leakage Tree Data'!R57)</f>
        <v/>
      </c>
      <c r="DP156" s="87" t="str">
        <f>IF(('[1]Leakage Tree Data'!S57)="","",'[1]Leakage Tree Data'!S57)</f>
        <v/>
      </c>
      <c r="DQ156" s="87" t="str">
        <f>IF(('[1]Leakage Tree Data'!T57)="","",'[1]Leakage Tree Data'!T57)</f>
        <v/>
      </c>
      <c r="DR156" s="87" t="str">
        <f>IF(('[1]Leakage Tree Data'!U57)="","",'[1]Leakage Tree Data'!U57)</f>
        <v/>
      </c>
      <c r="DS156" s="87" t="str">
        <f>IF(('[1]Leakage Tree Data'!V57)="","",'[1]Leakage Tree Data'!V57)</f>
        <v/>
      </c>
      <c r="DT156" s="87" t="str">
        <f>IF(('[1]Leakage Tree Data'!W57)="","",'[1]Leakage Tree Data'!W57)</f>
        <v/>
      </c>
      <c r="DU156" s="87" t="str">
        <f>IF(('[1]Leakage Tree Data'!X57)="","",'[1]Leakage Tree Data'!X57)</f>
        <v/>
      </c>
      <c r="DV156" s="87" t="str">
        <f>IF(('[1]Leakage Tree Data'!Y57)="","",'[1]Leakage Tree Data'!Y57)</f>
        <v/>
      </c>
      <c r="DW156" s="87" t="str">
        <f>IF(('[1]Leakage Tree Data'!Z57)="","",'[1]Leakage Tree Data'!Z57)</f>
        <v/>
      </c>
      <c r="DX156" s="87" t="str">
        <f>IF(('[1]Leakage Tree Data'!AA57)="","",'[1]Leakage Tree Data'!AA57)</f>
        <v/>
      </c>
      <c r="DY156" s="87" t="str">
        <f>IF(('[1]Leakage Tree Data'!AB57)="","",'[1]Leakage Tree Data'!AB57)</f>
        <v/>
      </c>
      <c r="DZ156" s="87" t="str">
        <f>IF(('[1]Leakage Tree Data'!AC57)="","",'[1]Leakage Tree Data'!AC57)</f>
        <v/>
      </c>
      <c r="EA156" s="87" t="str">
        <f>IF(('[1]Leakage Tree Data'!AD57)="","",'[1]Leakage Tree Data'!AD57)</f>
        <v/>
      </c>
      <c r="EB156" s="87" t="str">
        <f>IF(('[1]Leakage Tree Data'!AE57)="","",'[1]Leakage Tree Data'!AE57)</f>
        <v/>
      </c>
      <c r="EC156" s="71" t="str">
        <f t="shared" si="23"/>
        <v/>
      </c>
      <c r="ED156" s="71" t="str">
        <f t="shared" si="24"/>
        <v/>
      </c>
      <c r="EE156" s="71" t="str">
        <f t="shared" si="25"/>
        <v/>
      </c>
      <c r="EF156" s="71" t="str">
        <f t="shared" si="26"/>
        <v/>
      </c>
      <c r="EG156" s="88" t="str">
        <f t="shared" si="27"/>
        <v/>
      </c>
      <c r="EH156" s="88" t="str">
        <f t="shared" si="28"/>
        <v/>
      </c>
      <c r="EI156" s="79"/>
      <c r="EJ156" s="79"/>
      <c r="EK156" s="80"/>
    </row>
    <row r="157" spans="1:14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65" t="str">
        <f t="shared" si="2"/>
        <v/>
      </c>
      <c r="CB157" s="72" t="str">
        <f t="shared" si="3"/>
        <v/>
      </c>
      <c r="CC157" s="73" t="str">
        <f t="shared" si="4"/>
        <v/>
      </c>
      <c r="CD157" s="72" t="str">
        <f t="shared" si="5"/>
        <v/>
      </c>
      <c r="CE157" s="73" t="str">
        <f t="shared" si="6"/>
        <v/>
      </c>
      <c r="CF157" s="72" t="str">
        <f t="shared" si="7"/>
        <v/>
      </c>
      <c r="CG157" s="73" t="str">
        <f t="shared" si="8"/>
        <v/>
      </c>
      <c r="CH157" s="72" t="str">
        <f t="shared" si="9"/>
        <v/>
      </c>
      <c r="CI157" s="73" t="str">
        <f t="shared" si="10"/>
        <v/>
      </c>
      <c r="CJ157" s="72" t="str">
        <f t="shared" si="11"/>
        <v/>
      </c>
      <c r="CK157" s="73" t="str">
        <f t="shared" si="12"/>
        <v/>
      </c>
      <c r="CL157" s="72" t="str">
        <f t="shared" si="13"/>
        <v/>
      </c>
      <c r="CM157" s="73" t="str">
        <f t="shared" si="14"/>
        <v/>
      </c>
      <c r="CN157" s="72" t="str">
        <f t="shared" si="15"/>
        <v/>
      </c>
      <c r="CO157" s="73" t="str">
        <f t="shared" si="16"/>
        <v/>
      </c>
      <c r="CP157" s="72" t="str">
        <f t="shared" si="17"/>
        <v/>
      </c>
      <c r="CQ157" s="73" t="str">
        <f t="shared" si="18"/>
        <v/>
      </c>
      <c r="CR157" s="72" t="str">
        <f t="shared" si="19"/>
        <v/>
      </c>
      <c r="CS157" s="73" t="str">
        <f t="shared" si="20"/>
        <v/>
      </c>
      <c r="CT157" s="72" t="str">
        <f t="shared" si="21"/>
        <v/>
      </c>
      <c r="CU157" s="73" t="str">
        <f t="shared" si="22"/>
        <v/>
      </c>
      <c r="CV157" s="65" t="str">
        <f t="shared" si="0"/>
        <v/>
      </c>
      <c r="CW157" s="65" t="str">
        <f t="shared" si="1"/>
        <v/>
      </c>
      <c r="CX157" s="77">
        <f>'[1]Leakage Tree Data'!A58</f>
        <v>0</v>
      </c>
      <c r="CY157" s="77">
        <f>'[1]Leakage Tree Data'!B58</f>
        <v>0</v>
      </c>
      <c r="CZ157" s="87" t="str">
        <f>IF(('[1]Leakage Tree Data'!C58)="","",'[1]Leakage Tree Data'!C58)</f>
        <v/>
      </c>
      <c r="DA157" s="87" t="str">
        <f>IF(('[1]Leakage Tree Data'!D58)="","",'[1]Leakage Tree Data'!D58)</f>
        <v/>
      </c>
      <c r="DB157" s="87" t="str">
        <f>IF(('[1]Leakage Tree Data'!E58)="","",'[1]Leakage Tree Data'!E58)</f>
        <v/>
      </c>
      <c r="DC157" s="87" t="str">
        <f>IF(('[1]Leakage Tree Data'!F58)="","",'[1]Leakage Tree Data'!F58)</f>
        <v/>
      </c>
      <c r="DD157" s="87" t="str">
        <f>IF(('[1]Leakage Tree Data'!G58)="","",'[1]Leakage Tree Data'!G58)</f>
        <v/>
      </c>
      <c r="DE157" s="87" t="str">
        <f>IF(('[1]Leakage Tree Data'!H58)="","",'[1]Leakage Tree Data'!H58)</f>
        <v/>
      </c>
      <c r="DF157" s="87" t="str">
        <f>IF(('[1]Leakage Tree Data'!I58)="","",'[1]Leakage Tree Data'!I58)</f>
        <v/>
      </c>
      <c r="DG157" s="87" t="str">
        <f>IF(('[1]Leakage Tree Data'!J58)="","",'[1]Leakage Tree Data'!J58)</f>
        <v/>
      </c>
      <c r="DH157" s="87" t="str">
        <f>IF(('[1]Leakage Tree Data'!K58)="","",'[1]Leakage Tree Data'!K58)</f>
        <v/>
      </c>
      <c r="DI157" s="87" t="str">
        <f>IF(('[1]Leakage Tree Data'!L58)="","",'[1]Leakage Tree Data'!L58)</f>
        <v/>
      </c>
      <c r="DJ157" s="87" t="str">
        <f>IF(('[1]Leakage Tree Data'!M58)="","",'[1]Leakage Tree Data'!M58)</f>
        <v/>
      </c>
      <c r="DK157" s="87" t="str">
        <f>IF(('[1]Leakage Tree Data'!N58)="","",'[1]Leakage Tree Data'!N58)</f>
        <v/>
      </c>
      <c r="DL157" s="87" t="str">
        <f>IF(('[1]Leakage Tree Data'!O58)="","",'[1]Leakage Tree Data'!O58)</f>
        <v/>
      </c>
      <c r="DM157" s="87" t="str">
        <f>IF(('[1]Leakage Tree Data'!P58)="","",'[1]Leakage Tree Data'!P58)</f>
        <v/>
      </c>
      <c r="DN157" s="87" t="str">
        <f>IF(('[1]Leakage Tree Data'!Q58)="","",'[1]Leakage Tree Data'!Q58)</f>
        <v/>
      </c>
      <c r="DO157" s="87" t="str">
        <f>IF(('[1]Leakage Tree Data'!R58)="","",'[1]Leakage Tree Data'!R58)</f>
        <v/>
      </c>
      <c r="DP157" s="87" t="str">
        <f>IF(('[1]Leakage Tree Data'!S58)="","",'[1]Leakage Tree Data'!S58)</f>
        <v/>
      </c>
      <c r="DQ157" s="87" t="str">
        <f>IF(('[1]Leakage Tree Data'!T58)="","",'[1]Leakage Tree Data'!T58)</f>
        <v/>
      </c>
      <c r="DR157" s="87" t="str">
        <f>IF(('[1]Leakage Tree Data'!U58)="","",'[1]Leakage Tree Data'!U58)</f>
        <v/>
      </c>
      <c r="DS157" s="87" t="str">
        <f>IF(('[1]Leakage Tree Data'!V58)="","",'[1]Leakage Tree Data'!V58)</f>
        <v/>
      </c>
      <c r="DT157" s="87" t="str">
        <f>IF(('[1]Leakage Tree Data'!W58)="","",'[1]Leakage Tree Data'!W58)</f>
        <v/>
      </c>
      <c r="DU157" s="87" t="str">
        <f>IF(('[1]Leakage Tree Data'!X58)="","",'[1]Leakage Tree Data'!X58)</f>
        <v/>
      </c>
      <c r="DV157" s="87" t="str">
        <f>IF(('[1]Leakage Tree Data'!Y58)="","",'[1]Leakage Tree Data'!Y58)</f>
        <v/>
      </c>
      <c r="DW157" s="87" t="str">
        <f>IF(('[1]Leakage Tree Data'!Z58)="","",'[1]Leakage Tree Data'!Z58)</f>
        <v/>
      </c>
      <c r="DX157" s="87" t="str">
        <f>IF(('[1]Leakage Tree Data'!AA58)="","",'[1]Leakage Tree Data'!AA58)</f>
        <v/>
      </c>
      <c r="DY157" s="87" t="str">
        <f>IF(('[1]Leakage Tree Data'!AB58)="","",'[1]Leakage Tree Data'!AB58)</f>
        <v/>
      </c>
      <c r="DZ157" s="87" t="str">
        <f>IF(('[1]Leakage Tree Data'!AC58)="","",'[1]Leakage Tree Data'!AC58)</f>
        <v/>
      </c>
      <c r="EA157" s="87" t="str">
        <f>IF(('[1]Leakage Tree Data'!AD58)="","",'[1]Leakage Tree Data'!AD58)</f>
        <v/>
      </c>
      <c r="EB157" s="87" t="str">
        <f>IF(('[1]Leakage Tree Data'!AE58)="","",'[1]Leakage Tree Data'!AE58)</f>
        <v/>
      </c>
      <c r="EC157" s="71" t="str">
        <f t="shared" si="23"/>
        <v/>
      </c>
      <c r="ED157" s="71" t="str">
        <f t="shared" si="24"/>
        <v/>
      </c>
      <c r="EE157" s="71" t="str">
        <f t="shared" si="25"/>
        <v/>
      </c>
      <c r="EF157" s="71" t="str">
        <f t="shared" si="26"/>
        <v/>
      </c>
      <c r="EG157" s="88" t="str">
        <f t="shared" si="27"/>
        <v/>
      </c>
      <c r="EH157" s="88" t="str">
        <f t="shared" si="28"/>
        <v/>
      </c>
      <c r="EI157" s="79"/>
      <c r="EJ157" s="79"/>
      <c r="EK157" s="80"/>
    </row>
    <row r="158" spans="1:14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65" t="str">
        <f t="shared" si="2"/>
        <v/>
      </c>
      <c r="CB158" s="72" t="str">
        <f t="shared" si="3"/>
        <v/>
      </c>
      <c r="CC158" s="73" t="str">
        <f t="shared" si="4"/>
        <v/>
      </c>
      <c r="CD158" s="72" t="str">
        <f t="shared" si="5"/>
        <v/>
      </c>
      <c r="CE158" s="73" t="str">
        <f t="shared" si="6"/>
        <v/>
      </c>
      <c r="CF158" s="72" t="str">
        <f t="shared" si="7"/>
        <v/>
      </c>
      <c r="CG158" s="73" t="str">
        <f t="shared" si="8"/>
        <v/>
      </c>
      <c r="CH158" s="72" t="str">
        <f t="shared" si="9"/>
        <v/>
      </c>
      <c r="CI158" s="73" t="str">
        <f t="shared" si="10"/>
        <v/>
      </c>
      <c r="CJ158" s="72" t="str">
        <f t="shared" si="11"/>
        <v/>
      </c>
      <c r="CK158" s="73" t="str">
        <f t="shared" si="12"/>
        <v/>
      </c>
      <c r="CL158" s="72" t="str">
        <f t="shared" si="13"/>
        <v/>
      </c>
      <c r="CM158" s="73" t="str">
        <f t="shared" si="14"/>
        <v/>
      </c>
      <c r="CN158" s="72" t="str">
        <f t="shared" si="15"/>
        <v/>
      </c>
      <c r="CO158" s="73" t="str">
        <f t="shared" si="16"/>
        <v/>
      </c>
      <c r="CP158" s="72" t="str">
        <f t="shared" si="17"/>
        <v/>
      </c>
      <c r="CQ158" s="73" t="str">
        <f t="shared" si="18"/>
        <v/>
      </c>
      <c r="CR158" s="72" t="str">
        <f t="shared" si="19"/>
        <v/>
      </c>
      <c r="CS158" s="73" t="str">
        <f t="shared" si="20"/>
        <v/>
      </c>
      <c r="CT158" s="72" t="str">
        <f t="shared" si="21"/>
        <v/>
      </c>
      <c r="CU158" s="73" t="str">
        <f t="shared" si="22"/>
        <v/>
      </c>
      <c r="CV158" s="65" t="str">
        <f t="shared" si="0"/>
        <v/>
      </c>
      <c r="CW158" s="65" t="str">
        <f t="shared" si="1"/>
        <v/>
      </c>
      <c r="CX158" s="77">
        <f>'[1]Leakage Tree Data'!A59</f>
        <v>0</v>
      </c>
      <c r="CY158" s="77">
        <f>'[1]Leakage Tree Data'!B59</f>
        <v>0</v>
      </c>
      <c r="CZ158" s="87" t="str">
        <f>IF(('[1]Leakage Tree Data'!C59)="","",'[1]Leakage Tree Data'!C59)</f>
        <v/>
      </c>
      <c r="DA158" s="87" t="str">
        <f>IF(('[1]Leakage Tree Data'!D59)="","",'[1]Leakage Tree Data'!D59)</f>
        <v/>
      </c>
      <c r="DB158" s="87" t="str">
        <f>IF(('[1]Leakage Tree Data'!E59)="","",'[1]Leakage Tree Data'!E59)</f>
        <v/>
      </c>
      <c r="DC158" s="87" t="str">
        <f>IF(('[1]Leakage Tree Data'!F59)="","",'[1]Leakage Tree Data'!F59)</f>
        <v/>
      </c>
      <c r="DD158" s="87" t="str">
        <f>IF(('[1]Leakage Tree Data'!G59)="","",'[1]Leakage Tree Data'!G59)</f>
        <v/>
      </c>
      <c r="DE158" s="87" t="str">
        <f>IF(('[1]Leakage Tree Data'!H59)="","",'[1]Leakage Tree Data'!H59)</f>
        <v/>
      </c>
      <c r="DF158" s="87" t="str">
        <f>IF(('[1]Leakage Tree Data'!I59)="","",'[1]Leakage Tree Data'!I59)</f>
        <v/>
      </c>
      <c r="DG158" s="87" t="str">
        <f>IF(('[1]Leakage Tree Data'!J59)="","",'[1]Leakage Tree Data'!J59)</f>
        <v/>
      </c>
      <c r="DH158" s="87" t="str">
        <f>IF(('[1]Leakage Tree Data'!K59)="","",'[1]Leakage Tree Data'!K59)</f>
        <v/>
      </c>
      <c r="DI158" s="87" t="str">
        <f>IF(('[1]Leakage Tree Data'!L59)="","",'[1]Leakage Tree Data'!L59)</f>
        <v/>
      </c>
      <c r="DJ158" s="87" t="str">
        <f>IF(('[1]Leakage Tree Data'!M59)="","",'[1]Leakage Tree Data'!M59)</f>
        <v/>
      </c>
      <c r="DK158" s="87" t="str">
        <f>IF(('[1]Leakage Tree Data'!N59)="","",'[1]Leakage Tree Data'!N59)</f>
        <v/>
      </c>
      <c r="DL158" s="87" t="str">
        <f>IF(('[1]Leakage Tree Data'!O59)="","",'[1]Leakage Tree Data'!O59)</f>
        <v/>
      </c>
      <c r="DM158" s="87" t="str">
        <f>IF(('[1]Leakage Tree Data'!P59)="","",'[1]Leakage Tree Data'!P59)</f>
        <v/>
      </c>
      <c r="DN158" s="87" t="str">
        <f>IF(('[1]Leakage Tree Data'!Q59)="","",'[1]Leakage Tree Data'!Q59)</f>
        <v/>
      </c>
      <c r="DO158" s="87" t="str">
        <f>IF(('[1]Leakage Tree Data'!R59)="","",'[1]Leakage Tree Data'!R59)</f>
        <v/>
      </c>
      <c r="DP158" s="87" t="str">
        <f>IF(('[1]Leakage Tree Data'!S59)="","",'[1]Leakage Tree Data'!S59)</f>
        <v/>
      </c>
      <c r="DQ158" s="87" t="str">
        <f>IF(('[1]Leakage Tree Data'!T59)="","",'[1]Leakage Tree Data'!T59)</f>
        <v/>
      </c>
      <c r="DR158" s="87" t="str">
        <f>IF(('[1]Leakage Tree Data'!U59)="","",'[1]Leakage Tree Data'!U59)</f>
        <v/>
      </c>
      <c r="DS158" s="87" t="str">
        <f>IF(('[1]Leakage Tree Data'!V59)="","",'[1]Leakage Tree Data'!V59)</f>
        <v/>
      </c>
      <c r="DT158" s="87" t="str">
        <f>IF(('[1]Leakage Tree Data'!W59)="","",'[1]Leakage Tree Data'!W59)</f>
        <v/>
      </c>
      <c r="DU158" s="87" t="str">
        <f>IF(('[1]Leakage Tree Data'!X59)="","",'[1]Leakage Tree Data'!X59)</f>
        <v/>
      </c>
      <c r="DV158" s="87" t="str">
        <f>IF(('[1]Leakage Tree Data'!Y59)="","",'[1]Leakage Tree Data'!Y59)</f>
        <v/>
      </c>
      <c r="DW158" s="87" t="str">
        <f>IF(('[1]Leakage Tree Data'!Z59)="","",'[1]Leakage Tree Data'!Z59)</f>
        <v/>
      </c>
      <c r="DX158" s="87" t="str">
        <f>IF(('[1]Leakage Tree Data'!AA59)="","",'[1]Leakage Tree Data'!AA59)</f>
        <v/>
      </c>
      <c r="DY158" s="87" t="str">
        <f>IF(('[1]Leakage Tree Data'!AB59)="","",'[1]Leakage Tree Data'!AB59)</f>
        <v/>
      </c>
      <c r="DZ158" s="87" t="str">
        <f>IF(('[1]Leakage Tree Data'!AC59)="","",'[1]Leakage Tree Data'!AC59)</f>
        <v/>
      </c>
      <c r="EA158" s="87" t="str">
        <f>IF(('[1]Leakage Tree Data'!AD59)="","",'[1]Leakage Tree Data'!AD59)</f>
        <v/>
      </c>
      <c r="EB158" s="87" t="str">
        <f>IF(('[1]Leakage Tree Data'!AE59)="","",'[1]Leakage Tree Data'!AE59)</f>
        <v/>
      </c>
      <c r="EC158" s="71" t="str">
        <f t="shared" si="23"/>
        <v/>
      </c>
      <c r="ED158" s="71" t="str">
        <f t="shared" si="24"/>
        <v/>
      </c>
      <c r="EE158" s="71" t="str">
        <f t="shared" si="25"/>
        <v/>
      </c>
      <c r="EF158" s="71" t="str">
        <f t="shared" si="26"/>
        <v/>
      </c>
      <c r="EG158" s="88" t="str">
        <f t="shared" si="27"/>
        <v/>
      </c>
      <c r="EH158" s="88" t="str">
        <f t="shared" si="28"/>
        <v/>
      </c>
      <c r="EI158" s="79"/>
      <c r="EJ158" s="79"/>
      <c r="EK158" s="80"/>
    </row>
    <row r="159" spans="1:14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65" t="str">
        <f t="shared" si="2"/>
        <v/>
      </c>
      <c r="CB159" s="72" t="str">
        <f t="shared" si="3"/>
        <v/>
      </c>
      <c r="CC159" s="73" t="str">
        <f t="shared" si="4"/>
        <v/>
      </c>
      <c r="CD159" s="72" t="str">
        <f t="shared" si="5"/>
        <v/>
      </c>
      <c r="CE159" s="73" t="str">
        <f t="shared" si="6"/>
        <v/>
      </c>
      <c r="CF159" s="72" t="str">
        <f t="shared" si="7"/>
        <v/>
      </c>
      <c r="CG159" s="73" t="str">
        <f t="shared" si="8"/>
        <v/>
      </c>
      <c r="CH159" s="72" t="str">
        <f t="shared" si="9"/>
        <v/>
      </c>
      <c r="CI159" s="73" t="str">
        <f t="shared" si="10"/>
        <v/>
      </c>
      <c r="CJ159" s="72" t="str">
        <f t="shared" si="11"/>
        <v/>
      </c>
      <c r="CK159" s="73" t="str">
        <f t="shared" si="12"/>
        <v/>
      </c>
      <c r="CL159" s="72" t="str">
        <f t="shared" si="13"/>
        <v/>
      </c>
      <c r="CM159" s="73" t="str">
        <f t="shared" si="14"/>
        <v/>
      </c>
      <c r="CN159" s="72" t="str">
        <f t="shared" si="15"/>
        <v/>
      </c>
      <c r="CO159" s="73" t="str">
        <f t="shared" si="16"/>
        <v/>
      </c>
      <c r="CP159" s="72" t="str">
        <f t="shared" si="17"/>
        <v/>
      </c>
      <c r="CQ159" s="73" t="str">
        <f t="shared" si="18"/>
        <v/>
      </c>
      <c r="CR159" s="72" t="str">
        <f t="shared" si="19"/>
        <v/>
      </c>
      <c r="CS159" s="73" t="str">
        <f t="shared" si="20"/>
        <v/>
      </c>
      <c r="CT159" s="72" t="str">
        <f t="shared" si="21"/>
        <v/>
      </c>
      <c r="CU159" s="73" t="str">
        <f t="shared" si="22"/>
        <v/>
      </c>
      <c r="CV159" s="65" t="str">
        <f t="shared" si="0"/>
        <v/>
      </c>
      <c r="CW159" s="65" t="str">
        <f t="shared" si="1"/>
        <v/>
      </c>
      <c r="CX159" s="77">
        <f>'[1]Leakage Tree Data'!A60</f>
        <v>0</v>
      </c>
      <c r="CY159" s="77">
        <f>'[1]Leakage Tree Data'!B60</f>
        <v>0</v>
      </c>
      <c r="CZ159" s="87" t="str">
        <f>IF(('[1]Leakage Tree Data'!C60)="","",'[1]Leakage Tree Data'!C60)</f>
        <v/>
      </c>
      <c r="DA159" s="87" t="str">
        <f>IF(('[1]Leakage Tree Data'!D60)="","",'[1]Leakage Tree Data'!D60)</f>
        <v/>
      </c>
      <c r="DB159" s="87" t="str">
        <f>IF(('[1]Leakage Tree Data'!E60)="","",'[1]Leakage Tree Data'!E60)</f>
        <v/>
      </c>
      <c r="DC159" s="87" t="str">
        <f>IF(('[1]Leakage Tree Data'!F60)="","",'[1]Leakage Tree Data'!F60)</f>
        <v/>
      </c>
      <c r="DD159" s="87" t="str">
        <f>IF(('[1]Leakage Tree Data'!G60)="","",'[1]Leakage Tree Data'!G60)</f>
        <v/>
      </c>
      <c r="DE159" s="87" t="str">
        <f>IF(('[1]Leakage Tree Data'!H60)="","",'[1]Leakage Tree Data'!H60)</f>
        <v/>
      </c>
      <c r="DF159" s="87" t="str">
        <f>IF(('[1]Leakage Tree Data'!I60)="","",'[1]Leakage Tree Data'!I60)</f>
        <v/>
      </c>
      <c r="DG159" s="87" t="str">
        <f>IF(('[1]Leakage Tree Data'!J60)="","",'[1]Leakage Tree Data'!J60)</f>
        <v/>
      </c>
      <c r="DH159" s="87" t="str">
        <f>IF(('[1]Leakage Tree Data'!K60)="","",'[1]Leakage Tree Data'!K60)</f>
        <v/>
      </c>
      <c r="DI159" s="87" t="str">
        <f>IF(('[1]Leakage Tree Data'!L60)="","",'[1]Leakage Tree Data'!L60)</f>
        <v/>
      </c>
      <c r="DJ159" s="87" t="str">
        <f>IF(('[1]Leakage Tree Data'!M60)="","",'[1]Leakage Tree Data'!M60)</f>
        <v/>
      </c>
      <c r="DK159" s="87" t="str">
        <f>IF(('[1]Leakage Tree Data'!N60)="","",'[1]Leakage Tree Data'!N60)</f>
        <v/>
      </c>
      <c r="DL159" s="87" t="str">
        <f>IF(('[1]Leakage Tree Data'!O60)="","",'[1]Leakage Tree Data'!O60)</f>
        <v/>
      </c>
      <c r="DM159" s="87" t="str">
        <f>IF(('[1]Leakage Tree Data'!P60)="","",'[1]Leakage Tree Data'!P60)</f>
        <v/>
      </c>
      <c r="DN159" s="87" t="str">
        <f>IF(('[1]Leakage Tree Data'!Q60)="","",'[1]Leakage Tree Data'!Q60)</f>
        <v/>
      </c>
      <c r="DO159" s="87" t="str">
        <f>IF(('[1]Leakage Tree Data'!R60)="","",'[1]Leakage Tree Data'!R60)</f>
        <v/>
      </c>
      <c r="DP159" s="87" t="str">
        <f>IF(('[1]Leakage Tree Data'!S60)="","",'[1]Leakage Tree Data'!S60)</f>
        <v/>
      </c>
      <c r="DQ159" s="87" t="str">
        <f>IF(('[1]Leakage Tree Data'!T60)="","",'[1]Leakage Tree Data'!T60)</f>
        <v/>
      </c>
      <c r="DR159" s="87" t="str">
        <f>IF(('[1]Leakage Tree Data'!U60)="","",'[1]Leakage Tree Data'!U60)</f>
        <v/>
      </c>
      <c r="DS159" s="87" t="str">
        <f>IF(('[1]Leakage Tree Data'!V60)="","",'[1]Leakage Tree Data'!V60)</f>
        <v/>
      </c>
      <c r="DT159" s="87" t="str">
        <f>IF(('[1]Leakage Tree Data'!W60)="","",'[1]Leakage Tree Data'!W60)</f>
        <v/>
      </c>
      <c r="DU159" s="87" t="str">
        <f>IF(('[1]Leakage Tree Data'!X60)="","",'[1]Leakage Tree Data'!X60)</f>
        <v/>
      </c>
      <c r="DV159" s="87" t="str">
        <f>IF(('[1]Leakage Tree Data'!Y60)="","",'[1]Leakage Tree Data'!Y60)</f>
        <v/>
      </c>
      <c r="DW159" s="87" t="str">
        <f>IF(('[1]Leakage Tree Data'!Z60)="","",'[1]Leakage Tree Data'!Z60)</f>
        <v/>
      </c>
      <c r="DX159" s="87" t="str">
        <f>IF(('[1]Leakage Tree Data'!AA60)="","",'[1]Leakage Tree Data'!AA60)</f>
        <v/>
      </c>
      <c r="DY159" s="87" t="str">
        <f>IF(('[1]Leakage Tree Data'!AB60)="","",'[1]Leakage Tree Data'!AB60)</f>
        <v/>
      </c>
      <c r="DZ159" s="87" t="str">
        <f>IF(('[1]Leakage Tree Data'!AC60)="","",'[1]Leakage Tree Data'!AC60)</f>
        <v/>
      </c>
      <c r="EA159" s="87" t="str">
        <f>IF(('[1]Leakage Tree Data'!AD60)="","",'[1]Leakage Tree Data'!AD60)</f>
        <v/>
      </c>
      <c r="EB159" s="87" t="str">
        <f>IF(('[1]Leakage Tree Data'!AE60)="","",'[1]Leakage Tree Data'!AE60)</f>
        <v/>
      </c>
      <c r="EC159" s="71" t="str">
        <f t="shared" si="23"/>
        <v/>
      </c>
      <c r="ED159" s="71" t="str">
        <f t="shared" si="24"/>
        <v/>
      </c>
      <c r="EE159" s="71" t="str">
        <f t="shared" si="25"/>
        <v/>
      </c>
      <c r="EF159" s="71" t="str">
        <f t="shared" si="26"/>
        <v/>
      </c>
      <c r="EG159" s="88" t="str">
        <f t="shared" si="27"/>
        <v/>
      </c>
      <c r="EH159" s="88" t="str">
        <f t="shared" si="28"/>
        <v/>
      </c>
      <c r="EI159" s="79"/>
      <c r="EJ159" s="79"/>
      <c r="EK159" s="80"/>
    </row>
    <row r="160" spans="1:14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65" t="str">
        <f t="shared" si="2"/>
        <v/>
      </c>
      <c r="CB160" s="72" t="str">
        <f t="shared" si="3"/>
        <v/>
      </c>
      <c r="CC160" s="73" t="str">
        <f t="shared" si="4"/>
        <v/>
      </c>
      <c r="CD160" s="72" t="str">
        <f t="shared" si="5"/>
        <v/>
      </c>
      <c r="CE160" s="73" t="str">
        <f t="shared" si="6"/>
        <v/>
      </c>
      <c r="CF160" s="72" t="str">
        <f t="shared" si="7"/>
        <v/>
      </c>
      <c r="CG160" s="73" t="str">
        <f t="shared" si="8"/>
        <v/>
      </c>
      <c r="CH160" s="72" t="str">
        <f t="shared" si="9"/>
        <v/>
      </c>
      <c r="CI160" s="73" t="str">
        <f t="shared" si="10"/>
        <v/>
      </c>
      <c r="CJ160" s="72" t="str">
        <f t="shared" si="11"/>
        <v/>
      </c>
      <c r="CK160" s="73" t="str">
        <f t="shared" si="12"/>
        <v/>
      </c>
      <c r="CL160" s="72" t="str">
        <f t="shared" si="13"/>
        <v/>
      </c>
      <c r="CM160" s="73" t="str">
        <f t="shared" si="14"/>
        <v/>
      </c>
      <c r="CN160" s="72" t="str">
        <f t="shared" si="15"/>
        <v/>
      </c>
      <c r="CO160" s="73" t="str">
        <f t="shared" si="16"/>
        <v/>
      </c>
      <c r="CP160" s="72" t="str">
        <f t="shared" si="17"/>
        <v/>
      </c>
      <c r="CQ160" s="73" t="str">
        <f t="shared" si="18"/>
        <v/>
      </c>
      <c r="CR160" s="72" t="str">
        <f t="shared" si="19"/>
        <v/>
      </c>
      <c r="CS160" s="73" t="str">
        <f t="shared" si="20"/>
        <v/>
      </c>
      <c r="CT160" s="72" t="str">
        <f t="shared" si="21"/>
        <v/>
      </c>
      <c r="CU160" s="73" t="str">
        <f t="shared" si="22"/>
        <v/>
      </c>
      <c r="CV160" s="65" t="str">
        <f t="shared" si="0"/>
        <v/>
      </c>
      <c r="CW160" s="65" t="str">
        <f t="shared" si="1"/>
        <v/>
      </c>
      <c r="CX160" s="77">
        <f>'[1]Leakage Tree Data'!A61</f>
        <v>0</v>
      </c>
      <c r="CY160" s="77">
        <f>'[1]Leakage Tree Data'!B61</f>
        <v>0</v>
      </c>
      <c r="CZ160" s="87" t="str">
        <f>IF(('[1]Leakage Tree Data'!C61)="","",'[1]Leakage Tree Data'!C61)</f>
        <v/>
      </c>
      <c r="DA160" s="87" t="str">
        <f>IF(('[1]Leakage Tree Data'!D61)="","",'[1]Leakage Tree Data'!D61)</f>
        <v/>
      </c>
      <c r="DB160" s="87" t="str">
        <f>IF(('[1]Leakage Tree Data'!E61)="","",'[1]Leakage Tree Data'!E61)</f>
        <v/>
      </c>
      <c r="DC160" s="87" t="str">
        <f>IF(('[1]Leakage Tree Data'!F61)="","",'[1]Leakage Tree Data'!F61)</f>
        <v/>
      </c>
      <c r="DD160" s="87" t="str">
        <f>IF(('[1]Leakage Tree Data'!G61)="","",'[1]Leakage Tree Data'!G61)</f>
        <v/>
      </c>
      <c r="DE160" s="87" t="str">
        <f>IF(('[1]Leakage Tree Data'!H61)="","",'[1]Leakage Tree Data'!H61)</f>
        <v/>
      </c>
      <c r="DF160" s="87" t="str">
        <f>IF(('[1]Leakage Tree Data'!I61)="","",'[1]Leakage Tree Data'!I61)</f>
        <v/>
      </c>
      <c r="DG160" s="87" t="str">
        <f>IF(('[1]Leakage Tree Data'!J61)="","",'[1]Leakage Tree Data'!J61)</f>
        <v/>
      </c>
      <c r="DH160" s="87" t="str">
        <f>IF(('[1]Leakage Tree Data'!K61)="","",'[1]Leakage Tree Data'!K61)</f>
        <v/>
      </c>
      <c r="DI160" s="87" t="str">
        <f>IF(('[1]Leakage Tree Data'!L61)="","",'[1]Leakage Tree Data'!L61)</f>
        <v/>
      </c>
      <c r="DJ160" s="87" t="str">
        <f>IF(('[1]Leakage Tree Data'!M61)="","",'[1]Leakage Tree Data'!M61)</f>
        <v/>
      </c>
      <c r="DK160" s="87" t="str">
        <f>IF(('[1]Leakage Tree Data'!N61)="","",'[1]Leakage Tree Data'!N61)</f>
        <v/>
      </c>
      <c r="DL160" s="87" t="str">
        <f>IF(('[1]Leakage Tree Data'!O61)="","",'[1]Leakage Tree Data'!O61)</f>
        <v/>
      </c>
      <c r="DM160" s="87" t="str">
        <f>IF(('[1]Leakage Tree Data'!P61)="","",'[1]Leakage Tree Data'!P61)</f>
        <v/>
      </c>
      <c r="DN160" s="87" t="str">
        <f>IF(('[1]Leakage Tree Data'!Q61)="","",'[1]Leakage Tree Data'!Q61)</f>
        <v/>
      </c>
      <c r="DO160" s="87" t="str">
        <f>IF(('[1]Leakage Tree Data'!R61)="","",'[1]Leakage Tree Data'!R61)</f>
        <v/>
      </c>
      <c r="DP160" s="87" t="str">
        <f>IF(('[1]Leakage Tree Data'!S61)="","",'[1]Leakage Tree Data'!S61)</f>
        <v/>
      </c>
      <c r="DQ160" s="87" t="str">
        <f>IF(('[1]Leakage Tree Data'!T61)="","",'[1]Leakage Tree Data'!T61)</f>
        <v/>
      </c>
      <c r="DR160" s="87" t="str">
        <f>IF(('[1]Leakage Tree Data'!U61)="","",'[1]Leakage Tree Data'!U61)</f>
        <v/>
      </c>
      <c r="DS160" s="87" t="str">
        <f>IF(('[1]Leakage Tree Data'!V61)="","",'[1]Leakage Tree Data'!V61)</f>
        <v/>
      </c>
      <c r="DT160" s="87" t="str">
        <f>IF(('[1]Leakage Tree Data'!W61)="","",'[1]Leakage Tree Data'!W61)</f>
        <v/>
      </c>
      <c r="DU160" s="87" t="str">
        <f>IF(('[1]Leakage Tree Data'!X61)="","",'[1]Leakage Tree Data'!X61)</f>
        <v/>
      </c>
      <c r="DV160" s="87" t="str">
        <f>IF(('[1]Leakage Tree Data'!Y61)="","",'[1]Leakage Tree Data'!Y61)</f>
        <v/>
      </c>
      <c r="DW160" s="87" t="str">
        <f>IF(('[1]Leakage Tree Data'!Z61)="","",'[1]Leakage Tree Data'!Z61)</f>
        <v/>
      </c>
      <c r="DX160" s="87" t="str">
        <f>IF(('[1]Leakage Tree Data'!AA61)="","",'[1]Leakage Tree Data'!AA61)</f>
        <v/>
      </c>
      <c r="DY160" s="87" t="str">
        <f>IF(('[1]Leakage Tree Data'!AB61)="","",'[1]Leakage Tree Data'!AB61)</f>
        <v/>
      </c>
      <c r="DZ160" s="87" t="str">
        <f>IF(('[1]Leakage Tree Data'!AC61)="","",'[1]Leakage Tree Data'!AC61)</f>
        <v/>
      </c>
      <c r="EA160" s="87" t="str">
        <f>IF(('[1]Leakage Tree Data'!AD61)="","",'[1]Leakage Tree Data'!AD61)</f>
        <v/>
      </c>
      <c r="EB160" s="87" t="str">
        <f>IF(('[1]Leakage Tree Data'!AE61)="","",'[1]Leakage Tree Data'!AE61)</f>
        <v/>
      </c>
      <c r="EC160" s="71" t="str">
        <f t="shared" si="23"/>
        <v/>
      </c>
      <c r="ED160" s="71" t="str">
        <f t="shared" si="24"/>
        <v/>
      </c>
      <c r="EE160" s="71" t="str">
        <f t="shared" si="25"/>
        <v/>
      </c>
      <c r="EF160" s="71" t="str">
        <f t="shared" si="26"/>
        <v/>
      </c>
      <c r="EG160" s="88" t="str">
        <f t="shared" si="27"/>
        <v/>
      </c>
      <c r="EH160" s="88" t="str">
        <f t="shared" si="28"/>
        <v/>
      </c>
      <c r="EI160" s="79"/>
      <c r="EJ160" s="79"/>
      <c r="EK160" s="80"/>
    </row>
    <row r="161" spans="1:14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65" t="str">
        <f t="shared" si="2"/>
        <v/>
      </c>
      <c r="CB161" s="72" t="str">
        <f t="shared" si="3"/>
        <v/>
      </c>
      <c r="CC161" s="73" t="str">
        <f t="shared" si="4"/>
        <v/>
      </c>
      <c r="CD161" s="72" t="str">
        <f t="shared" si="5"/>
        <v/>
      </c>
      <c r="CE161" s="73" t="str">
        <f t="shared" si="6"/>
        <v/>
      </c>
      <c r="CF161" s="72" t="str">
        <f t="shared" si="7"/>
        <v/>
      </c>
      <c r="CG161" s="73" t="str">
        <f t="shared" si="8"/>
        <v/>
      </c>
      <c r="CH161" s="72" t="str">
        <f t="shared" si="9"/>
        <v/>
      </c>
      <c r="CI161" s="73" t="str">
        <f t="shared" si="10"/>
        <v/>
      </c>
      <c r="CJ161" s="72" t="str">
        <f t="shared" si="11"/>
        <v/>
      </c>
      <c r="CK161" s="73" t="str">
        <f t="shared" si="12"/>
        <v/>
      </c>
      <c r="CL161" s="72" t="str">
        <f t="shared" si="13"/>
        <v/>
      </c>
      <c r="CM161" s="73" t="str">
        <f t="shared" si="14"/>
        <v/>
      </c>
      <c r="CN161" s="72" t="str">
        <f t="shared" si="15"/>
        <v/>
      </c>
      <c r="CO161" s="73" t="str">
        <f t="shared" si="16"/>
        <v/>
      </c>
      <c r="CP161" s="72" t="str">
        <f t="shared" si="17"/>
        <v/>
      </c>
      <c r="CQ161" s="73" t="str">
        <f t="shared" si="18"/>
        <v/>
      </c>
      <c r="CR161" s="72" t="str">
        <f t="shared" si="19"/>
        <v/>
      </c>
      <c r="CS161" s="73" t="str">
        <f t="shared" si="20"/>
        <v/>
      </c>
      <c r="CT161" s="72" t="str">
        <f t="shared" si="21"/>
        <v/>
      </c>
      <c r="CU161" s="73" t="str">
        <f t="shared" si="22"/>
        <v/>
      </c>
      <c r="CV161" s="65" t="str">
        <f t="shared" si="0"/>
        <v/>
      </c>
      <c r="CW161" s="65" t="str">
        <f t="shared" si="1"/>
        <v/>
      </c>
      <c r="CX161" s="77">
        <f>'[1]Leakage Tree Data'!A62</f>
        <v>0</v>
      </c>
      <c r="CY161" s="77">
        <f>'[1]Leakage Tree Data'!B62</f>
        <v>0</v>
      </c>
      <c r="CZ161" s="87" t="str">
        <f>IF(('[1]Leakage Tree Data'!C62)="","",'[1]Leakage Tree Data'!C62)</f>
        <v/>
      </c>
      <c r="DA161" s="87" t="str">
        <f>IF(('[1]Leakage Tree Data'!D62)="","",'[1]Leakage Tree Data'!D62)</f>
        <v/>
      </c>
      <c r="DB161" s="87" t="str">
        <f>IF(('[1]Leakage Tree Data'!E62)="","",'[1]Leakage Tree Data'!E62)</f>
        <v/>
      </c>
      <c r="DC161" s="87" t="str">
        <f>IF(('[1]Leakage Tree Data'!F62)="","",'[1]Leakage Tree Data'!F62)</f>
        <v/>
      </c>
      <c r="DD161" s="87" t="str">
        <f>IF(('[1]Leakage Tree Data'!G62)="","",'[1]Leakage Tree Data'!G62)</f>
        <v/>
      </c>
      <c r="DE161" s="87" t="str">
        <f>IF(('[1]Leakage Tree Data'!H62)="","",'[1]Leakage Tree Data'!H62)</f>
        <v/>
      </c>
      <c r="DF161" s="87" t="str">
        <f>IF(('[1]Leakage Tree Data'!I62)="","",'[1]Leakage Tree Data'!I62)</f>
        <v/>
      </c>
      <c r="DG161" s="87" t="str">
        <f>IF(('[1]Leakage Tree Data'!J62)="","",'[1]Leakage Tree Data'!J62)</f>
        <v/>
      </c>
      <c r="DH161" s="87" t="str">
        <f>IF(('[1]Leakage Tree Data'!K62)="","",'[1]Leakage Tree Data'!K62)</f>
        <v/>
      </c>
      <c r="DI161" s="87" t="str">
        <f>IF(('[1]Leakage Tree Data'!L62)="","",'[1]Leakage Tree Data'!L62)</f>
        <v/>
      </c>
      <c r="DJ161" s="87" t="str">
        <f>IF(('[1]Leakage Tree Data'!M62)="","",'[1]Leakage Tree Data'!M62)</f>
        <v/>
      </c>
      <c r="DK161" s="87" t="str">
        <f>IF(('[1]Leakage Tree Data'!N62)="","",'[1]Leakage Tree Data'!N62)</f>
        <v/>
      </c>
      <c r="DL161" s="87" t="str">
        <f>IF(('[1]Leakage Tree Data'!O62)="","",'[1]Leakage Tree Data'!O62)</f>
        <v/>
      </c>
      <c r="DM161" s="87" t="str">
        <f>IF(('[1]Leakage Tree Data'!P62)="","",'[1]Leakage Tree Data'!P62)</f>
        <v/>
      </c>
      <c r="DN161" s="87" t="str">
        <f>IF(('[1]Leakage Tree Data'!Q62)="","",'[1]Leakage Tree Data'!Q62)</f>
        <v/>
      </c>
      <c r="DO161" s="87" t="str">
        <f>IF(('[1]Leakage Tree Data'!R62)="","",'[1]Leakage Tree Data'!R62)</f>
        <v/>
      </c>
      <c r="DP161" s="87" t="str">
        <f>IF(('[1]Leakage Tree Data'!S62)="","",'[1]Leakage Tree Data'!S62)</f>
        <v/>
      </c>
      <c r="DQ161" s="87" t="str">
        <f>IF(('[1]Leakage Tree Data'!T62)="","",'[1]Leakage Tree Data'!T62)</f>
        <v/>
      </c>
      <c r="DR161" s="87" t="str">
        <f>IF(('[1]Leakage Tree Data'!U62)="","",'[1]Leakage Tree Data'!U62)</f>
        <v/>
      </c>
      <c r="DS161" s="87" t="str">
        <f>IF(('[1]Leakage Tree Data'!V62)="","",'[1]Leakage Tree Data'!V62)</f>
        <v/>
      </c>
      <c r="DT161" s="87" t="str">
        <f>IF(('[1]Leakage Tree Data'!W62)="","",'[1]Leakage Tree Data'!W62)</f>
        <v/>
      </c>
      <c r="DU161" s="87" t="str">
        <f>IF(('[1]Leakage Tree Data'!X62)="","",'[1]Leakage Tree Data'!X62)</f>
        <v/>
      </c>
      <c r="DV161" s="87" t="str">
        <f>IF(('[1]Leakage Tree Data'!Y62)="","",'[1]Leakage Tree Data'!Y62)</f>
        <v/>
      </c>
      <c r="DW161" s="87" t="str">
        <f>IF(('[1]Leakage Tree Data'!Z62)="","",'[1]Leakage Tree Data'!Z62)</f>
        <v/>
      </c>
      <c r="DX161" s="87" t="str">
        <f>IF(('[1]Leakage Tree Data'!AA62)="","",'[1]Leakage Tree Data'!AA62)</f>
        <v/>
      </c>
      <c r="DY161" s="87" t="str">
        <f>IF(('[1]Leakage Tree Data'!AB62)="","",'[1]Leakage Tree Data'!AB62)</f>
        <v/>
      </c>
      <c r="DZ161" s="87" t="str">
        <f>IF(('[1]Leakage Tree Data'!AC62)="","",'[1]Leakage Tree Data'!AC62)</f>
        <v/>
      </c>
      <c r="EA161" s="87" t="str">
        <f>IF(('[1]Leakage Tree Data'!AD62)="","",'[1]Leakage Tree Data'!AD62)</f>
        <v/>
      </c>
      <c r="EB161" s="87" t="str">
        <f>IF(('[1]Leakage Tree Data'!AE62)="","",'[1]Leakage Tree Data'!AE62)</f>
        <v/>
      </c>
      <c r="EC161" s="71" t="str">
        <f t="shared" si="23"/>
        <v/>
      </c>
      <c r="ED161" s="71" t="str">
        <f t="shared" si="24"/>
        <v/>
      </c>
      <c r="EE161" s="71" t="str">
        <f t="shared" si="25"/>
        <v/>
      </c>
      <c r="EF161" s="71" t="str">
        <f t="shared" si="26"/>
        <v/>
      </c>
      <c r="EG161" s="88" t="str">
        <f t="shared" si="27"/>
        <v/>
      </c>
      <c r="EH161" s="88" t="str">
        <f t="shared" si="28"/>
        <v/>
      </c>
      <c r="EI161" s="79"/>
      <c r="EJ161" s="79"/>
      <c r="EK161" s="80"/>
    </row>
    <row r="162" spans="1:14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65" t="str">
        <f t="shared" si="2"/>
        <v/>
      </c>
      <c r="CB162" s="72" t="str">
        <f t="shared" si="3"/>
        <v/>
      </c>
      <c r="CC162" s="73" t="str">
        <f t="shared" si="4"/>
        <v/>
      </c>
      <c r="CD162" s="72" t="str">
        <f t="shared" si="5"/>
        <v/>
      </c>
      <c r="CE162" s="73" t="str">
        <f t="shared" si="6"/>
        <v/>
      </c>
      <c r="CF162" s="72" t="str">
        <f t="shared" si="7"/>
        <v/>
      </c>
      <c r="CG162" s="73" t="str">
        <f t="shared" si="8"/>
        <v/>
      </c>
      <c r="CH162" s="72" t="str">
        <f t="shared" si="9"/>
        <v/>
      </c>
      <c r="CI162" s="73" t="str">
        <f t="shared" si="10"/>
        <v/>
      </c>
      <c r="CJ162" s="72" t="str">
        <f t="shared" si="11"/>
        <v/>
      </c>
      <c r="CK162" s="73" t="str">
        <f t="shared" si="12"/>
        <v/>
      </c>
      <c r="CL162" s="72" t="str">
        <f t="shared" si="13"/>
        <v/>
      </c>
      <c r="CM162" s="73" t="str">
        <f t="shared" si="14"/>
        <v/>
      </c>
      <c r="CN162" s="72" t="str">
        <f t="shared" si="15"/>
        <v/>
      </c>
      <c r="CO162" s="73" t="str">
        <f t="shared" si="16"/>
        <v/>
      </c>
      <c r="CP162" s="72" t="str">
        <f t="shared" si="17"/>
        <v/>
      </c>
      <c r="CQ162" s="73" t="str">
        <f t="shared" si="18"/>
        <v/>
      </c>
      <c r="CR162" s="72" t="str">
        <f t="shared" si="19"/>
        <v/>
      </c>
      <c r="CS162" s="73" t="str">
        <f t="shared" si="20"/>
        <v/>
      </c>
      <c r="CT162" s="72" t="str">
        <f t="shared" si="21"/>
        <v/>
      </c>
      <c r="CU162" s="73" t="str">
        <f t="shared" si="22"/>
        <v/>
      </c>
      <c r="CV162" s="65" t="str">
        <f t="shared" si="0"/>
        <v/>
      </c>
      <c r="CW162" s="65" t="str">
        <f t="shared" si="1"/>
        <v/>
      </c>
      <c r="CX162" s="77">
        <f>'[1]Leakage Tree Data'!A63</f>
        <v>0</v>
      </c>
      <c r="CY162" s="77">
        <f>'[1]Leakage Tree Data'!B63</f>
        <v>0</v>
      </c>
      <c r="CZ162" s="87" t="str">
        <f>IF(('[1]Leakage Tree Data'!C63)="","",'[1]Leakage Tree Data'!C63)</f>
        <v/>
      </c>
      <c r="DA162" s="87" t="str">
        <f>IF(('[1]Leakage Tree Data'!D63)="","",'[1]Leakage Tree Data'!D63)</f>
        <v/>
      </c>
      <c r="DB162" s="87" t="str">
        <f>IF(('[1]Leakage Tree Data'!E63)="","",'[1]Leakage Tree Data'!E63)</f>
        <v/>
      </c>
      <c r="DC162" s="87" t="str">
        <f>IF(('[1]Leakage Tree Data'!F63)="","",'[1]Leakage Tree Data'!F63)</f>
        <v/>
      </c>
      <c r="DD162" s="87" t="str">
        <f>IF(('[1]Leakage Tree Data'!G63)="","",'[1]Leakage Tree Data'!G63)</f>
        <v/>
      </c>
      <c r="DE162" s="87" t="str">
        <f>IF(('[1]Leakage Tree Data'!H63)="","",'[1]Leakage Tree Data'!H63)</f>
        <v/>
      </c>
      <c r="DF162" s="87" t="str">
        <f>IF(('[1]Leakage Tree Data'!I63)="","",'[1]Leakage Tree Data'!I63)</f>
        <v/>
      </c>
      <c r="DG162" s="87" t="str">
        <f>IF(('[1]Leakage Tree Data'!J63)="","",'[1]Leakage Tree Data'!J63)</f>
        <v/>
      </c>
      <c r="DH162" s="87" t="str">
        <f>IF(('[1]Leakage Tree Data'!K63)="","",'[1]Leakage Tree Data'!K63)</f>
        <v/>
      </c>
      <c r="DI162" s="87" t="str">
        <f>IF(('[1]Leakage Tree Data'!L63)="","",'[1]Leakage Tree Data'!L63)</f>
        <v/>
      </c>
      <c r="DJ162" s="87" t="str">
        <f>IF(('[1]Leakage Tree Data'!M63)="","",'[1]Leakage Tree Data'!M63)</f>
        <v/>
      </c>
      <c r="DK162" s="87" t="str">
        <f>IF(('[1]Leakage Tree Data'!N63)="","",'[1]Leakage Tree Data'!N63)</f>
        <v/>
      </c>
      <c r="DL162" s="87" t="str">
        <f>IF(('[1]Leakage Tree Data'!O63)="","",'[1]Leakage Tree Data'!O63)</f>
        <v/>
      </c>
      <c r="DM162" s="87" t="str">
        <f>IF(('[1]Leakage Tree Data'!P63)="","",'[1]Leakage Tree Data'!P63)</f>
        <v/>
      </c>
      <c r="DN162" s="87" t="str">
        <f>IF(('[1]Leakage Tree Data'!Q63)="","",'[1]Leakage Tree Data'!Q63)</f>
        <v/>
      </c>
      <c r="DO162" s="87" t="str">
        <f>IF(('[1]Leakage Tree Data'!R63)="","",'[1]Leakage Tree Data'!R63)</f>
        <v/>
      </c>
      <c r="DP162" s="87" t="str">
        <f>IF(('[1]Leakage Tree Data'!S63)="","",'[1]Leakage Tree Data'!S63)</f>
        <v/>
      </c>
      <c r="DQ162" s="87" t="str">
        <f>IF(('[1]Leakage Tree Data'!T63)="","",'[1]Leakage Tree Data'!T63)</f>
        <v/>
      </c>
      <c r="DR162" s="87" t="str">
        <f>IF(('[1]Leakage Tree Data'!U63)="","",'[1]Leakage Tree Data'!U63)</f>
        <v/>
      </c>
      <c r="DS162" s="87" t="str">
        <f>IF(('[1]Leakage Tree Data'!V63)="","",'[1]Leakage Tree Data'!V63)</f>
        <v/>
      </c>
      <c r="DT162" s="87" t="str">
        <f>IF(('[1]Leakage Tree Data'!W63)="","",'[1]Leakage Tree Data'!W63)</f>
        <v/>
      </c>
      <c r="DU162" s="87" t="str">
        <f>IF(('[1]Leakage Tree Data'!X63)="","",'[1]Leakage Tree Data'!X63)</f>
        <v/>
      </c>
      <c r="DV162" s="87" t="str">
        <f>IF(('[1]Leakage Tree Data'!Y63)="","",'[1]Leakage Tree Data'!Y63)</f>
        <v/>
      </c>
      <c r="DW162" s="87" t="str">
        <f>IF(('[1]Leakage Tree Data'!Z63)="","",'[1]Leakage Tree Data'!Z63)</f>
        <v/>
      </c>
      <c r="DX162" s="87" t="str">
        <f>IF(('[1]Leakage Tree Data'!AA63)="","",'[1]Leakage Tree Data'!AA63)</f>
        <v/>
      </c>
      <c r="DY162" s="87" t="str">
        <f>IF(('[1]Leakage Tree Data'!AB63)="","",'[1]Leakage Tree Data'!AB63)</f>
        <v/>
      </c>
      <c r="DZ162" s="87" t="str">
        <f>IF(('[1]Leakage Tree Data'!AC63)="","",'[1]Leakage Tree Data'!AC63)</f>
        <v/>
      </c>
      <c r="EA162" s="87" t="str">
        <f>IF(('[1]Leakage Tree Data'!AD63)="","",'[1]Leakage Tree Data'!AD63)</f>
        <v/>
      </c>
      <c r="EB162" s="87" t="str">
        <f>IF(('[1]Leakage Tree Data'!AE63)="","",'[1]Leakage Tree Data'!AE63)</f>
        <v/>
      </c>
      <c r="EC162" s="71" t="str">
        <f t="shared" si="23"/>
        <v/>
      </c>
      <c r="ED162" s="71" t="str">
        <f t="shared" si="24"/>
        <v/>
      </c>
      <c r="EE162" s="71" t="str">
        <f t="shared" si="25"/>
        <v/>
      </c>
      <c r="EF162" s="71" t="str">
        <f t="shared" si="26"/>
        <v/>
      </c>
      <c r="EG162" s="88" t="str">
        <f t="shared" si="27"/>
        <v/>
      </c>
      <c r="EH162" s="88" t="str">
        <f t="shared" si="28"/>
        <v/>
      </c>
      <c r="EI162" s="79"/>
      <c r="EJ162" s="79"/>
      <c r="EK162" s="80"/>
    </row>
    <row r="163" spans="1:14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65" t="str">
        <f t="shared" si="2"/>
        <v/>
      </c>
      <c r="CB163" s="72" t="str">
        <f t="shared" si="3"/>
        <v/>
      </c>
      <c r="CC163" s="73" t="str">
        <f t="shared" si="4"/>
        <v/>
      </c>
      <c r="CD163" s="72" t="str">
        <f t="shared" si="5"/>
        <v/>
      </c>
      <c r="CE163" s="73" t="str">
        <f t="shared" si="6"/>
        <v/>
      </c>
      <c r="CF163" s="72" t="str">
        <f t="shared" si="7"/>
        <v/>
      </c>
      <c r="CG163" s="73" t="str">
        <f t="shared" si="8"/>
        <v/>
      </c>
      <c r="CH163" s="72" t="str">
        <f t="shared" si="9"/>
        <v/>
      </c>
      <c r="CI163" s="73" t="str">
        <f t="shared" si="10"/>
        <v/>
      </c>
      <c r="CJ163" s="72" t="str">
        <f t="shared" si="11"/>
        <v/>
      </c>
      <c r="CK163" s="73" t="str">
        <f t="shared" si="12"/>
        <v/>
      </c>
      <c r="CL163" s="72" t="str">
        <f t="shared" si="13"/>
        <v/>
      </c>
      <c r="CM163" s="73" t="str">
        <f t="shared" si="14"/>
        <v/>
      </c>
      <c r="CN163" s="72" t="str">
        <f t="shared" si="15"/>
        <v/>
      </c>
      <c r="CO163" s="73" t="str">
        <f t="shared" si="16"/>
        <v/>
      </c>
      <c r="CP163" s="72" t="str">
        <f t="shared" si="17"/>
        <v/>
      </c>
      <c r="CQ163" s="73" t="str">
        <f t="shared" si="18"/>
        <v/>
      </c>
      <c r="CR163" s="72" t="str">
        <f t="shared" si="19"/>
        <v/>
      </c>
      <c r="CS163" s="73" t="str">
        <f t="shared" si="20"/>
        <v/>
      </c>
      <c r="CT163" s="72" t="str">
        <f t="shared" si="21"/>
        <v/>
      </c>
      <c r="CU163" s="73" t="str">
        <f t="shared" si="22"/>
        <v/>
      </c>
      <c r="CV163" s="65" t="str">
        <f t="shared" si="0"/>
        <v/>
      </c>
      <c r="CW163" s="65" t="str">
        <f t="shared" si="1"/>
        <v/>
      </c>
      <c r="CX163" s="77">
        <f>'[1]Leakage Tree Data'!A64</f>
        <v>0</v>
      </c>
      <c r="CY163" s="77">
        <f>'[1]Leakage Tree Data'!B64</f>
        <v>0</v>
      </c>
      <c r="CZ163" s="87" t="str">
        <f>IF(('[1]Leakage Tree Data'!C64)="","",'[1]Leakage Tree Data'!C64)</f>
        <v/>
      </c>
      <c r="DA163" s="87" t="str">
        <f>IF(('[1]Leakage Tree Data'!D64)="","",'[1]Leakage Tree Data'!D64)</f>
        <v/>
      </c>
      <c r="DB163" s="87" t="str">
        <f>IF(('[1]Leakage Tree Data'!E64)="","",'[1]Leakage Tree Data'!E64)</f>
        <v/>
      </c>
      <c r="DC163" s="87" t="str">
        <f>IF(('[1]Leakage Tree Data'!F64)="","",'[1]Leakage Tree Data'!F64)</f>
        <v/>
      </c>
      <c r="DD163" s="87" t="str">
        <f>IF(('[1]Leakage Tree Data'!G64)="","",'[1]Leakage Tree Data'!G64)</f>
        <v/>
      </c>
      <c r="DE163" s="87" t="str">
        <f>IF(('[1]Leakage Tree Data'!H64)="","",'[1]Leakage Tree Data'!H64)</f>
        <v/>
      </c>
      <c r="DF163" s="87" t="str">
        <f>IF(('[1]Leakage Tree Data'!I64)="","",'[1]Leakage Tree Data'!I64)</f>
        <v/>
      </c>
      <c r="DG163" s="87" t="str">
        <f>IF(('[1]Leakage Tree Data'!J64)="","",'[1]Leakage Tree Data'!J64)</f>
        <v/>
      </c>
      <c r="DH163" s="87" t="str">
        <f>IF(('[1]Leakage Tree Data'!K64)="","",'[1]Leakage Tree Data'!K64)</f>
        <v/>
      </c>
      <c r="DI163" s="87" t="str">
        <f>IF(('[1]Leakage Tree Data'!L64)="","",'[1]Leakage Tree Data'!L64)</f>
        <v/>
      </c>
      <c r="DJ163" s="87" t="str">
        <f>IF(('[1]Leakage Tree Data'!M64)="","",'[1]Leakage Tree Data'!M64)</f>
        <v/>
      </c>
      <c r="DK163" s="87" t="str">
        <f>IF(('[1]Leakage Tree Data'!N64)="","",'[1]Leakage Tree Data'!N64)</f>
        <v/>
      </c>
      <c r="DL163" s="87" t="str">
        <f>IF(('[1]Leakage Tree Data'!O64)="","",'[1]Leakage Tree Data'!O64)</f>
        <v/>
      </c>
      <c r="DM163" s="87" t="str">
        <f>IF(('[1]Leakage Tree Data'!P64)="","",'[1]Leakage Tree Data'!P64)</f>
        <v/>
      </c>
      <c r="DN163" s="87" t="str">
        <f>IF(('[1]Leakage Tree Data'!Q64)="","",'[1]Leakage Tree Data'!Q64)</f>
        <v/>
      </c>
      <c r="DO163" s="87" t="str">
        <f>IF(('[1]Leakage Tree Data'!R64)="","",'[1]Leakage Tree Data'!R64)</f>
        <v/>
      </c>
      <c r="DP163" s="87" t="str">
        <f>IF(('[1]Leakage Tree Data'!S64)="","",'[1]Leakage Tree Data'!S64)</f>
        <v/>
      </c>
      <c r="DQ163" s="87" t="str">
        <f>IF(('[1]Leakage Tree Data'!T64)="","",'[1]Leakage Tree Data'!T64)</f>
        <v/>
      </c>
      <c r="DR163" s="87" t="str">
        <f>IF(('[1]Leakage Tree Data'!U64)="","",'[1]Leakage Tree Data'!U64)</f>
        <v/>
      </c>
      <c r="DS163" s="87" t="str">
        <f>IF(('[1]Leakage Tree Data'!V64)="","",'[1]Leakage Tree Data'!V64)</f>
        <v/>
      </c>
      <c r="DT163" s="87" t="str">
        <f>IF(('[1]Leakage Tree Data'!W64)="","",'[1]Leakage Tree Data'!W64)</f>
        <v/>
      </c>
      <c r="DU163" s="87" t="str">
        <f>IF(('[1]Leakage Tree Data'!X64)="","",'[1]Leakage Tree Data'!X64)</f>
        <v/>
      </c>
      <c r="DV163" s="87" t="str">
        <f>IF(('[1]Leakage Tree Data'!Y64)="","",'[1]Leakage Tree Data'!Y64)</f>
        <v/>
      </c>
      <c r="DW163" s="87" t="str">
        <f>IF(('[1]Leakage Tree Data'!Z64)="","",'[1]Leakage Tree Data'!Z64)</f>
        <v/>
      </c>
      <c r="DX163" s="87" t="str">
        <f>IF(('[1]Leakage Tree Data'!AA64)="","",'[1]Leakage Tree Data'!AA64)</f>
        <v/>
      </c>
      <c r="DY163" s="87" t="str">
        <f>IF(('[1]Leakage Tree Data'!AB64)="","",'[1]Leakage Tree Data'!AB64)</f>
        <v/>
      </c>
      <c r="DZ163" s="87" t="str">
        <f>IF(('[1]Leakage Tree Data'!AC64)="","",'[1]Leakage Tree Data'!AC64)</f>
        <v/>
      </c>
      <c r="EA163" s="87" t="str">
        <f>IF(('[1]Leakage Tree Data'!AD64)="","",'[1]Leakage Tree Data'!AD64)</f>
        <v/>
      </c>
      <c r="EB163" s="87" t="str">
        <f>IF(('[1]Leakage Tree Data'!AE64)="","",'[1]Leakage Tree Data'!AE64)</f>
        <v/>
      </c>
      <c r="EC163" s="71" t="str">
        <f t="shared" si="23"/>
        <v/>
      </c>
      <c r="ED163" s="71" t="str">
        <f t="shared" si="24"/>
        <v/>
      </c>
      <c r="EE163" s="71" t="str">
        <f t="shared" si="25"/>
        <v/>
      </c>
      <c r="EF163" s="71" t="str">
        <f t="shared" si="26"/>
        <v/>
      </c>
      <c r="EG163" s="88" t="str">
        <f t="shared" si="27"/>
        <v/>
      </c>
      <c r="EH163" s="88" t="str">
        <f t="shared" si="28"/>
        <v/>
      </c>
      <c r="EI163" s="79"/>
      <c r="EJ163" s="79"/>
      <c r="EK163" s="80"/>
    </row>
    <row r="164" spans="1:14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65" t="str">
        <f t="shared" si="2"/>
        <v/>
      </c>
      <c r="CB164" s="72" t="str">
        <f t="shared" si="3"/>
        <v/>
      </c>
      <c r="CC164" s="73" t="str">
        <f t="shared" si="4"/>
        <v/>
      </c>
      <c r="CD164" s="72" t="str">
        <f t="shared" si="5"/>
        <v/>
      </c>
      <c r="CE164" s="73" t="str">
        <f t="shared" si="6"/>
        <v/>
      </c>
      <c r="CF164" s="72" t="str">
        <f t="shared" si="7"/>
        <v/>
      </c>
      <c r="CG164" s="73" t="str">
        <f t="shared" si="8"/>
        <v/>
      </c>
      <c r="CH164" s="72" t="str">
        <f t="shared" si="9"/>
        <v/>
      </c>
      <c r="CI164" s="73" t="str">
        <f t="shared" si="10"/>
        <v/>
      </c>
      <c r="CJ164" s="72" t="str">
        <f t="shared" si="11"/>
        <v/>
      </c>
      <c r="CK164" s="73" t="str">
        <f t="shared" si="12"/>
        <v/>
      </c>
      <c r="CL164" s="72" t="str">
        <f t="shared" si="13"/>
        <v/>
      </c>
      <c r="CM164" s="73" t="str">
        <f t="shared" si="14"/>
        <v/>
      </c>
      <c r="CN164" s="72" t="str">
        <f t="shared" si="15"/>
        <v/>
      </c>
      <c r="CO164" s="73" t="str">
        <f t="shared" si="16"/>
        <v/>
      </c>
      <c r="CP164" s="72" t="str">
        <f t="shared" si="17"/>
        <v/>
      </c>
      <c r="CQ164" s="73" t="str">
        <f t="shared" si="18"/>
        <v/>
      </c>
      <c r="CR164" s="72" t="str">
        <f t="shared" si="19"/>
        <v/>
      </c>
      <c r="CS164" s="73" t="str">
        <f t="shared" si="20"/>
        <v/>
      </c>
      <c r="CT164" s="72" t="str">
        <f t="shared" si="21"/>
        <v/>
      </c>
      <c r="CU164" s="73" t="str">
        <f t="shared" si="22"/>
        <v/>
      </c>
      <c r="CV164" s="65" t="str">
        <f t="shared" si="0"/>
        <v/>
      </c>
      <c r="CW164" s="65" t="str">
        <f t="shared" si="1"/>
        <v/>
      </c>
      <c r="CX164" s="77">
        <f>'[1]Leakage Tree Data'!A65</f>
        <v>0</v>
      </c>
      <c r="CY164" s="77">
        <f>'[1]Leakage Tree Data'!B65</f>
        <v>0</v>
      </c>
      <c r="CZ164" s="87" t="str">
        <f>IF(('[1]Leakage Tree Data'!C65)="","",'[1]Leakage Tree Data'!C65)</f>
        <v/>
      </c>
      <c r="DA164" s="87" t="str">
        <f>IF(('[1]Leakage Tree Data'!D65)="","",'[1]Leakage Tree Data'!D65)</f>
        <v/>
      </c>
      <c r="DB164" s="87" t="str">
        <f>IF(('[1]Leakage Tree Data'!E65)="","",'[1]Leakage Tree Data'!E65)</f>
        <v/>
      </c>
      <c r="DC164" s="87" t="str">
        <f>IF(('[1]Leakage Tree Data'!F65)="","",'[1]Leakage Tree Data'!F65)</f>
        <v/>
      </c>
      <c r="DD164" s="87" t="str">
        <f>IF(('[1]Leakage Tree Data'!G65)="","",'[1]Leakage Tree Data'!G65)</f>
        <v/>
      </c>
      <c r="DE164" s="87" t="str">
        <f>IF(('[1]Leakage Tree Data'!H65)="","",'[1]Leakage Tree Data'!H65)</f>
        <v/>
      </c>
      <c r="DF164" s="87" t="str">
        <f>IF(('[1]Leakage Tree Data'!I65)="","",'[1]Leakage Tree Data'!I65)</f>
        <v/>
      </c>
      <c r="DG164" s="87" t="str">
        <f>IF(('[1]Leakage Tree Data'!J65)="","",'[1]Leakage Tree Data'!J65)</f>
        <v/>
      </c>
      <c r="DH164" s="87" t="str">
        <f>IF(('[1]Leakage Tree Data'!K65)="","",'[1]Leakage Tree Data'!K65)</f>
        <v/>
      </c>
      <c r="DI164" s="87" t="str">
        <f>IF(('[1]Leakage Tree Data'!L65)="","",'[1]Leakage Tree Data'!L65)</f>
        <v/>
      </c>
      <c r="DJ164" s="87" t="str">
        <f>IF(('[1]Leakage Tree Data'!M65)="","",'[1]Leakage Tree Data'!M65)</f>
        <v/>
      </c>
      <c r="DK164" s="87" t="str">
        <f>IF(('[1]Leakage Tree Data'!N65)="","",'[1]Leakage Tree Data'!N65)</f>
        <v/>
      </c>
      <c r="DL164" s="87" t="str">
        <f>IF(('[1]Leakage Tree Data'!O65)="","",'[1]Leakage Tree Data'!O65)</f>
        <v/>
      </c>
      <c r="DM164" s="87" t="str">
        <f>IF(('[1]Leakage Tree Data'!P65)="","",'[1]Leakage Tree Data'!P65)</f>
        <v/>
      </c>
      <c r="DN164" s="87" t="str">
        <f>IF(('[1]Leakage Tree Data'!Q65)="","",'[1]Leakage Tree Data'!Q65)</f>
        <v/>
      </c>
      <c r="DO164" s="87" t="str">
        <f>IF(('[1]Leakage Tree Data'!R65)="","",'[1]Leakage Tree Data'!R65)</f>
        <v/>
      </c>
      <c r="DP164" s="87" t="str">
        <f>IF(('[1]Leakage Tree Data'!S65)="","",'[1]Leakage Tree Data'!S65)</f>
        <v/>
      </c>
      <c r="DQ164" s="87" t="str">
        <f>IF(('[1]Leakage Tree Data'!T65)="","",'[1]Leakage Tree Data'!T65)</f>
        <v/>
      </c>
      <c r="DR164" s="87" t="str">
        <f>IF(('[1]Leakage Tree Data'!U65)="","",'[1]Leakage Tree Data'!U65)</f>
        <v/>
      </c>
      <c r="DS164" s="87" t="str">
        <f>IF(('[1]Leakage Tree Data'!V65)="","",'[1]Leakage Tree Data'!V65)</f>
        <v/>
      </c>
      <c r="DT164" s="87" t="str">
        <f>IF(('[1]Leakage Tree Data'!W65)="","",'[1]Leakage Tree Data'!W65)</f>
        <v/>
      </c>
      <c r="DU164" s="87" t="str">
        <f>IF(('[1]Leakage Tree Data'!X65)="","",'[1]Leakage Tree Data'!X65)</f>
        <v/>
      </c>
      <c r="DV164" s="87" t="str">
        <f>IF(('[1]Leakage Tree Data'!Y65)="","",'[1]Leakage Tree Data'!Y65)</f>
        <v/>
      </c>
      <c r="DW164" s="87" t="str">
        <f>IF(('[1]Leakage Tree Data'!Z65)="","",'[1]Leakage Tree Data'!Z65)</f>
        <v/>
      </c>
      <c r="DX164" s="87" t="str">
        <f>IF(('[1]Leakage Tree Data'!AA65)="","",'[1]Leakage Tree Data'!AA65)</f>
        <v/>
      </c>
      <c r="DY164" s="87" t="str">
        <f>IF(('[1]Leakage Tree Data'!AB65)="","",'[1]Leakage Tree Data'!AB65)</f>
        <v/>
      </c>
      <c r="DZ164" s="87" t="str">
        <f>IF(('[1]Leakage Tree Data'!AC65)="","",'[1]Leakage Tree Data'!AC65)</f>
        <v/>
      </c>
      <c r="EA164" s="87" t="str">
        <f>IF(('[1]Leakage Tree Data'!AD65)="","",'[1]Leakage Tree Data'!AD65)</f>
        <v/>
      </c>
      <c r="EB164" s="87" t="str">
        <f>IF(('[1]Leakage Tree Data'!AE65)="","",'[1]Leakage Tree Data'!AE65)</f>
        <v/>
      </c>
      <c r="EC164" s="71" t="str">
        <f t="shared" si="23"/>
        <v/>
      </c>
      <c r="ED164" s="71" t="str">
        <f t="shared" si="24"/>
        <v/>
      </c>
      <c r="EE164" s="71" t="str">
        <f t="shared" si="25"/>
        <v/>
      </c>
      <c r="EF164" s="71" t="str">
        <f t="shared" si="26"/>
        <v/>
      </c>
      <c r="EG164" s="88" t="str">
        <f t="shared" si="27"/>
        <v/>
      </c>
      <c r="EH164" s="88" t="str">
        <f t="shared" si="28"/>
        <v/>
      </c>
      <c r="EI164" s="79"/>
      <c r="EJ164" s="79"/>
      <c r="EK164" s="80"/>
    </row>
    <row r="165" spans="1:14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65" t="str">
        <f t="shared" si="2"/>
        <v/>
      </c>
      <c r="CB165" s="72" t="str">
        <f t="shared" si="3"/>
        <v/>
      </c>
      <c r="CC165" s="73" t="str">
        <f t="shared" si="4"/>
        <v/>
      </c>
      <c r="CD165" s="72" t="str">
        <f t="shared" si="5"/>
        <v/>
      </c>
      <c r="CE165" s="73" t="str">
        <f t="shared" si="6"/>
        <v/>
      </c>
      <c r="CF165" s="72" t="str">
        <f t="shared" si="7"/>
        <v/>
      </c>
      <c r="CG165" s="73" t="str">
        <f t="shared" si="8"/>
        <v/>
      </c>
      <c r="CH165" s="72" t="str">
        <f t="shared" si="9"/>
        <v/>
      </c>
      <c r="CI165" s="73" t="str">
        <f t="shared" si="10"/>
        <v/>
      </c>
      <c r="CJ165" s="72" t="str">
        <f t="shared" si="11"/>
        <v/>
      </c>
      <c r="CK165" s="73" t="str">
        <f t="shared" si="12"/>
        <v/>
      </c>
      <c r="CL165" s="72" t="str">
        <f t="shared" si="13"/>
        <v/>
      </c>
      <c r="CM165" s="73" t="str">
        <f t="shared" si="14"/>
        <v/>
      </c>
      <c r="CN165" s="72" t="str">
        <f t="shared" si="15"/>
        <v/>
      </c>
      <c r="CO165" s="73" t="str">
        <f t="shared" si="16"/>
        <v/>
      </c>
      <c r="CP165" s="72" t="str">
        <f t="shared" si="17"/>
        <v/>
      </c>
      <c r="CQ165" s="73" t="str">
        <f t="shared" si="18"/>
        <v/>
      </c>
      <c r="CR165" s="72" t="str">
        <f t="shared" si="19"/>
        <v/>
      </c>
      <c r="CS165" s="73" t="str">
        <f t="shared" si="20"/>
        <v/>
      </c>
      <c r="CT165" s="72" t="str">
        <f t="shared" si="21"/>
        <v/>
      </c>
      <c r="CU165" s="73" t="str">
        <f t="shared" si="22"/>
        <v/>
      </c>
      <c r="CV165" s="65" t="str">
        <f t="shared" si="0"/>
        <v/>
      </c>
      <c r="CW165" s="65" t="str">
        <f t="shared" si="1"/>
        <v/>
      </c>
      <c r="CX165" s="77">
        <f>'[1]Leakage Tree Data'!A66</f>
        <v>0</v>
      </c>
      <c r="CY165" s="77">
        <f>'[1]Leakage Tree Data'!B66</f>
        <v>0</v>
      </c>
      <c r="CZ165" s="87" t="str">
        <f>IF(('[1]Leakage Tree Data'!C66)="","",'[1]Leakage Tree Data'!C66)</f>
        <v/>
      </c>
      <c r="DA165" s="87" t="str">
        <f>IF(('[1]Leakage Tree Data'!D66)="","",'[1]Leakage Tree Data'!D66)</f>
        <v/>
      </c>
      <c r="DB165" s="87" t="str">
        <f>IF(('[1]Leakage Tree Data'!E66)="","",'[1]Leakage Tree Data'!E66)</f>
        <v/>
      </c>
      <c r="DC165" s="87" t="str">
        <f>IF(('[1]Leakage Tree Data'!F66)="","",'[1]Leakage Tree Data'!F66)</f>
        <v/>
      </c>
      <c r="DD165" s="87" t="str">
        <f>IF(('[1]Leakage Tree Data'!G66)="","",'[1]Leakage Tree Data'!G66)</f>
        <v/>
      </c>
      <c r="DE165" s="87" t="str">
        <f>IF(('[1]Leakage Tree Data'!H66)="","",'[1]Leakage Tree Data'!H66)</f>
        <v/>
      </c>
      <c r="DF165" s="87" t="str">
        <f>IF(('[1]Leakage Tree Data'!I66)="","",'[1]Leakage Tree Data'!I66)</f>
        <v/>
      </c>
      <c r="DG165" s="87" t="str">
        <f>IF(('[1]Leakage Tree Data'!J66)="","",'[1]Leakage Tree Data'!J66)</f>
        <v/>
      </c>
      <c r="DH165" s="87" t="str">
        <f>IF(('[1]Leakage Tree Data'!K66)="","",'[1]Leakage Tree Data'!K66)</f>
        <v/>
      </c>
      <c r="DI165" s="87" t="str">
        <f>IF(('[1]Leakage Tree Data'!L66)="","",'[1]Leakage Tree Data'!L66)</f>
        <v/>
      </c>
      <c r="DJ165" s="87" t="str">
        <f>IF(('[1]Leakage Tree Data'!M66)="","",'[1]Leakage Tree Data'!M66)</f>
        <v/>
      </c>
      <c r="DK165" s="87" t="str">
        <f>IF(('[1]Leakage Tree Data'!N66)="","",'[1]Leakage Tree Data'!N66)</f>
        <v/>
      </c>
      <c r="DL165" s="87" t="str">
        <f>IF(('[1]Leakage Tree Data'!O66)="","",'[1]Leakage Tree Data'!O66)</f>
        <v/>
      </c>
      <c r="DM165" s="87" t="str">
        <f>IF(('[1]Leakage Tree Data'!P66)="","",'[1]Leakage Tree Data'!P66)</f>
        <v/>
      </c>
      <c r="DN165" s="87" t="str">
        <f>IF(('[1]Leakage Tree Data'!Q66)="","",'[1]Leakage Tree Data'!Q66)</f>
        <v/>
      </c>
      <c r="DO165" s="87" t="str">
        <f>IF(('[1]Leakage Tree Data'!R66)="","",'[1]Leakage Tree Data'!R66)</f>
        <v/>
      </c>
      <c r="DP165" s="87" t="str">
        <f>IF(('[1]Leakage Tree Data'!S66)="","",'[1]Leakage Tree Data'!S66)</f>
        <v/>
      </c>
      <c r="DQ165" s="87" t="str">
        <f>IF(('[1]Leakage Tree Data'!T66)="","",'[1]Leakage Tree Data'!T66)</f>
        <v/>
      </c>
      <c r="DR165" s="87" t="str">
        <f>IF(('[1]Leakage Tree Data'!U66)="","",'[1]Leakage Tree Data'!U66)</f>
        <v/>
      </c>
      <c r="DS165" s="87" t="str">
        <f>IF(('[1]Leakage Tree Data'!V66)="","",'[1]Leakage Tree Data'!V66)</f>
        <v/>
      </c>
      <c r="DT165" s="87" t="str">
        <f>IF(('[1]Leakage Tree Data'!W66)="","",'[1]Leakage Tree Data'!W66)</f>
        <v/>
      </c>
      <c r="DU165" s="87" t="str">
        <f>IF(('[1]Leakage Tree Data'!X66)="","",'[1]Leakage Tree Data'!X66)</f>
        <v/>
      </c>
      <c r="DV165" s="87" t="str">
        <f>IF(('[1]Leakage Tree Data'!Y66)="","",'[1]Leakage Tree Data'!Y66)</f>
        <v/>
      </c>
      <c r="DW165" s="87" t="str">
        <f>IF(('[1]Leakage Tree Data'!Z66)="","",'[1]Leakage Tree Data'!Z66)</f>
        <v/>
      </c>
      <c r="DX165" s="87" t="str">
        <f>IF(('[1]Leakage Tree Data'!AA66)="","",'[1]Leakage Tree Data'!AA66)</f>
        <v/>
      </c>
      <c r="DY165" s="87" t="str">
        <f>IF(('[1]Leakage Tree Data'!AB66)="","",'[1]Leakage Tree Data'!AB66)</f>
        <v/>
      </c>
      <c r="DZ165" s="87" t="str">
        <f>IF(('[1]Leakage Tree Data'!AC66)="","",'[1]Leakage Tree Data'!AC66)</f>
        <v/>
      </c>
      <c r="EA165" s="87" t="str">
        <f>IF(('[1]Leakage Tree Data'!AD66)="","",'[1]Leakage Tree Data'!AD66)</f>
        <v/>
      </c>
      <c r="EB165" s="87" t="str">
        <f>IF(('[1]Leakage Tree Data'!AE66)="","",'[1]Leakage Tree Data'!AE66)</f>
        <v/>
      </c>
      <c r="EC165" s="71" t="str">
        <f t="shared" si="23"/>
        <v/>
      </c>
      <c r="ED165" s="71" t="str">
        <f t="shared" si="24"/>
        <v/>
      </c>
      <c r="EE165" s="71" t="str">
        <f t="shared" si="25"/>
        <v/>
      </c>
      <c r="EF165" s="71" t="str">
        <f t="shared" si="26"/>
        <v/>
      </c>
      <c r="EG165" s="88" t="str">
        <f t="shared" si="27"/>
        <v/>
      </c>
      <c r="EH165" s="88" t="str">
        <f t="shared" si="28"/>
        <v/>
      </c>
      <c r="EI165" s="79"/>
      <c r="EJ165" s="79"/>
      <c r="EK165" s="80"/>
    </row>
    <row r="166" spans="1:14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65" t="str">
        <f t="shared" si="2"/>
        <v/>
      </c>
      <c r="CB166" s="72" t="str">
        <f t="shared" si="3"/>
        <v/>
      </c>
      <c r="CC166" s="73" t="str">
        <f t="shared" si="4"/>
        <v/>
      </c>
      <c r="CD166" s="72" t="str">
        <f t="shared" si="5"/>
        <v/>
      </c>
      <c r="CE166" s="73" t="str">
        <f t="shared" si="6"/>
        <v/>
      </c>
      <c r="CF166" s="72" t="str">
        <f t="shared" si="7"/>
        <v/>
      </c>
      <c r="CG166" s="73" t="str">
        <f t="shared" si="8"/>
        <v/>
      </c>
      <c r="CH166" s="72" t="str">
        <f t="shared" si="9"/>
        <v/>
      </c>
      <c r="CI166" s="73" t="str">
        <f t="shared" si="10"/>
        <v/>
      </c>
      <c r="CJ166" s="72" t="str">
        <f t="shared" si="11"/>
        <v/>
      </c>
      <c r="CK166" s="73" t="str">
        <f t="shared" si="12"/>
        <v/>
      </c>
      <c r="CL166" s="72" t="str">
        <f t="shared" si="13"/>
        <v/>
      </c>
      <c r="CM166" s="73" t="str">
        <f t="shared" si="14"/>
        <v/>
      </c>
      <c r="CN166" s="72" t="str">
        <f t="shared" si="15"/>
        <v/>
      </c>
      <c r="CO166" s="73" t="str">
        <f t="shared" si="16"/>
        <v/>
      </c>
      <c r="CP166" s="72" t="str">
        <f t="shared" si="17"/>
        <v/>
      </c>
      <c r="CQ166" s="73" t="str">
        <f t="shared" si="18"/>
        <v/>
      </c>
      <c r="CR166" s="72" t="str">
        <f t="shared" si="19"/>
        <v/>
      </c>
      <c r="CS166" s="73" t="str">
        <f t="shared" si="20"/>
        <v/>
      </c>
      <c r="CT166" s="72" t="str">
        <f t="shared" si="21"/>
        <v/>
      </c>
      <c r="CU166" s="73" t="str">
        <f t="shared" si="22"/>
        <v/>
      </c>
      <c r="CV166" s="65" t="str">
        <f t="shared" si="0"/>
        <v/>
      </c>
      <c r="CW166" s="65" t="str">
        <f t="shared" si="1"/>
        <v/>
      </c>
      <c r="CX166" s="77">
        <f>'[1]Leakage Tree Data'!A67</f>
        <v>0</v>
      </c>
      <c r="CY166" s="77">
        <f>'[1]Leakage Tree Data'!B67</f>
        <v>0</v>
      </c>
      <c r="CZ166" s="87" t="str">
        <f>IF(('[1]Leakage Tree Data'!C67)="","",'[1]Leakage Tree Data'!C67)</f>
        <v/>
      </c>
      <c r="DA166" s="87" t="str">
        <f>IF(('[1]Leakage Tree Data'!D67)="","",'[1]Leakage Tree Data'!D67)</f>
        <v/>
      </c>
      <c r="DB166" s="87" t="str">
        <f>IF(('[1]Leakage Tree Data'!E67)="","",'[1]Leakage Tree Data'!E67)</f>
        <v/>
      </c>
      <c r="DC166" s="87" t="str">
        <f>IF(('[1]Leakage Tree Data'!F67)="","",'[1]Leakage Tree Data'!F67)</f>
        <v/>
      </c>
      <c r="DD166" s="87" t="str">
        <f>IF(('[1]Leakage Tree Data'!G67)="","",'[1]Leakage Tree Data'!G67)</f>
        <v/>
      </c>
      <c r="DE166" s="87" t="str">
        <f>IF(('[1]Leakage Tree Data'!H67)="","",'[1]Leakage Tree Data'!H67)</f>
        <v/>
      </c>
      <c r="DF166" s="87" t="str">
        <f>IF(('[1]Leakage Tree Data'!I67)="","",'[1]Leakage Tree Data'!I67)</f>
        <v/>
      </c>
      <c r="DG166" s="87" t="str">
        <f>IF(('[1]Leakage Tree Data'!J67)="","",'[1]Leakage Tree Data'!J67)</f>
        <v/>
      </c>
      <c r="DH166" s="87" t="str">
        <f>IF(('[1]Leakage Tree Data'!K67)="","",'[1]Leakage Tree Data'!K67)</f>
        <v/>
      </c>
      <c r="DI166" s="87" t="str">
        <f>IF(('[1]Leakage Tree Data'!L67)="","",'[1]Leakage Tree Data'!L67)</f>
        <v/>
      </c>
      <c r="DJ166" s="87" t="str">
        <f>IF(('[1]Leakage Tree Data'!M67)="","",'[1]Leakage Tree Data'!M67)</f>
        <v/>
      </c>
      <c r="DK166" s="87" t="str">
        <f>IF(('[1]Leakage Tree Data'!N67)="","",'[1]Leakage Tree Data'!N67)</f>
        <v/>
      </c>
      <c r="DL166" s="87" t="str">
        <f>IF(('[1]Leakage Tree Data'!O67)="","",'[1]Leakage Tree Data'!O67)</f>
        <v/>
      </c>
      <c r="DM166" s="87" t="str">
        <f>IF(('[1]Leakage Tree Data'!P67)="","",'[1]Leakage Tree Data'!P67)</f>
        <v/>
      </c>
      <c r="DN166" s="87" t="str">
        <f>IF(('[1]Leakage Tree Data'!Q67)="","",'[1]Leakage Tree Data'!Q67)</f>
        <v/>
      </c>
      <c r="DO166" s="87" t="str">
        <f>IF(('[1]Leakage Tree Data'!R67)="","",'[1]Leakage Tree Data'!R67)</f>
        <v/>
      </c>
      <c r="DP166" s="87" t="str">
        <f>IF(('[1]Leakage Tree Data'!S67)="","",'[1]Leakage Tree Data'!S67)</f>
        <v/>
      </c>
      <c r="DQ166" s="87" t="str">
        <f>IF(('[1]Leakage Tree Data'!T67)="","",'[1]Leakage Tree Data'!T67)</f>
        <v/>
      </c>
      <c r="DR166" s="87" t="str">
        <f>IF(('[1]Leakage Tree Data'!U67)="","",'[1]Leakage Tree Data'!U67)</f>
        <v/>
      </c>
      <c r="DS166" s="87" t="str">
        <f>IF(('[1]Leakage Tree Data'!V67)="","",'[1]Leakage Tree Data'!V67)</f>
        <v/>
      </c>
      <c r="DT166" s="87" t="str">
        <f>IF(('[1]Leakage Tree Data'!W67)="","",'[1]Leakage Tree Data'!W67)</f>
        <v/>
      </c>
      <c r="DU166" s="87" t="str">
        <f>IF(('[1]Leakage Tree Data'!X67)="","",'[1]Leakage Tree Data'!X67)</f>
        <v/>
      </c>
      <c r="DV166" s="87" t="str">
        <f>IF(('[1]Leakage Tree Data'!Y67)="","",'[1]Leakage Tree Data'!Y67)</f>
        <v/>
      </c>
      <c r="DW166" s="87" t="str">
        <f>IF(('[1]Leakage Tree Data'!Z67)="","",'[1]Leakage Tree Data'!Z67)</f>
        <v/>
      </c>
      <c r="DX166" s="87" t="str">
        <f>IF(('[1]Leakage Tree Data'!AA67)="","",'[1]Leakage Tree Data'!AA67)</f>
        <v/>
      </c>
      <c r="DY166" s="87" t="str">
        <f>IF(('[1]Leakage Tree Data'!AB67)="","",'[1]Leakage Tree Data'!AB67)</f>
        <v/>
      </c>
      <c r="DZ166" s="87" t="str">
        <f>IF(('[1]Leakage Tree Data'!AC67)="","",'[1]Leakage Tree Data'!AC67)</f>
        <v/>
      </c>
      <c r="EA166" s="87" t="str">
        <f>IF(('[1]Leakage Tree Data'!AD67)="","",'[1]Leakage Tree Data'!AD67)</f>
        <v/>
      </c>
      <c r="EB166" s="87" t="str">
        <f>IF(('[1]Leakage Tree Data'!AE67)="","",'[1]Leakage Tree Data'!AE67)</f>
        <v/>
      </c>
      <c r="EC166" s="71" t="str">
        <f t="shared" si="23"/>
        <v/>
      </c>
      <c r="ED166" s="71" t="str">
        <f t="shared" si="24"/>
        <v/>
      </c>
      <c r="EE166" s="71" t="str">
        <f t="shared" si="25"/>
        <v/>
      </c>
      <c r="EF166" s="71" t="str">
        <f t="shared" si="26"/>
        <v/>
      </c>
      <c r="EG166" s="88" t="str">
        <f t="shared" si="27"/>
        <v/>
      </c>
      <c r="EH166" s="88" t="str">
        <f t="shared" si="28"/>
        <v/>
      </c>
      <c r="EI166" s="79"/>
      <c r="EJ166" s="79"/>
      <c r="EK166" s="80"/>
    </row>
    <row r="167" spans="1:14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65" t="str">
        <f t="shared" si="2"/>
        <v/>
      </c>
      <c r="CB167" s="72" t="str">
        <f t="shared" si="3"/>
        <v/>
      </c>
      <c r="CC167" s="73" t="str">
        <f t="shared" si="4"/>
        <v/>
      </c>
      <c r="CD167" s="72" t="str">
        <f t="shared" si="5"/>
        <v/>
      </c>
      <c r="CE167" s="73" t="str">
        <f t="shared" si="6"/>
        <v/>
      </c>
      <c r="CF167" s="72" t="str">
        <f t="shared" si="7"/>
        <v/>
      </c>
      <c r="CG167" s="73" t="str">
        <f t="shared" si="8"/>
        <v/>
      </c>
      <c r="CH167" s="72" t="str">
        <f t="shared" si="9"/>
        <v/>
      </c>
      <c r="CI167" s="73" t="str">
        <f t="shared" si="10"/>
        <v/>
      </c>
      <c r="CJ167" s="72" t="str">
        <f t="shared" si="11"/>
        <v/>
      </c>
      <c r="CK167" s="73" t="str">
        <f t="shared" si="12"/>
        <v/>
      </c>
      <c r="CL167" s="72" t="str">
        <f t="shared" si="13"/>
        <v/>
      </c>
      <c r="CM167" s="73" t="str">
        <f t="shared" si="14"/>
        <v/>
      </c>
      <c r="CN167" s="72" t="str">
        <f t="shared" si="15"/>
        <v/>
      </c>
      <c r="CO167" s="73" t="str">
        <f t="shared" si="16"/>
        <v/>
      </c>
      <c r="CP167" s="72" t="str">
        <f t="shared" si="17"/>
        <v/>
      </c>
      <c r="CQ167" s="73" t="str">
        <f t="shared" si="18"/>
        <v/>
      </c>
      <c r="CR167" s="72" t="str">
        <f t="shared" si="19"/>
        <v/>
      </c>
      <c r="CS167" s="73" t="str">
        <f t="shared" si="20"/>
        <v/>
      </c>
      <c r="CT167" s="72" t="str">
        <f t="shared" si="21"/>
        <v/>
      </c>
      <c r="CU167" s="73" t="str">
        <f t="shared" si="22"/>
        <v/>
      </c>
      <c r="CV167" s="65" t="str">
        <f t="shared" si="0"/>
        <v/>
      </c>
      <c r="CW167" s="65" t="str">
        <f t="shared" si="1"/>
        <v/>
      </c>
      <c r="CX167" s="77">
        <f>'[1]Leakage Tree Data'!A68</f>
        <v>0</v>
      </c>
      <c r="CY167" s="77">
        <f>'[1]Leakage Tree Data'!B68</f>
        <v>0</v>
      </c>
      <c r="CZ167" s="87" t="str">
        <f>IF(('[1]Leakage Tree Data'!C68)="","",'[1]Leakage Tree Data'!C68)</f>
        <v/>
      </c>
      <c r="DA167" s="87" t="str">
        <f>IF(('[1]Leakage Tree Data'!D68)="","",'[1]Leakage Tree Data'!D68)</f>
        <v/>
      </c>
      <c r="DB167" s="87" t="str">
        <f>IF(('[1]Leakage Tree Data'!E68)="","",'[1]Leakage Tree Data'!E68)</f>
        <v/>
      </c>
      <c r="DC167" s="87" t="str">
        <f>IF(('[1]Leakage Tree Data'!F68)="","",'[1]Leakage Tree Data'!F68)</f>
        <v/>
      </c>
      <c r="DD167" s="87" t="str">
        <f>IF(('[1]Leakage Tree Data'!G68)="","",'[1]Leakage Tree Data'!G68)</f>
        <v/>
      </c>
      <c r="DE167" s="87" t="str">
        <f>IF(('[1]Leakage Tree Data'!H68)="","",'[1]Leakage Tree Data'!H68)</f>
        <v/>
      </c>
      <c r="DF167" s="87" t="str">
        <f>IF(('[1]Leakage Tree Data'!I68)="","",'[1]Leakage Tree Data'!I68)</f>
        <v/>
      </c>
      <c r="DG167" s="87" t="str">
        <f>IF(('[1]Leakage Tree Data'!J68)="","",'[1]Leakage Tree Data'!J68)</f>
        <v/>
      </c>
      <c r="DH167" s="87" t="str">
        <f>IF(('[1]Leakage Tree Data'!K68)="","",'[1]Leakage Tree Data'!K68)</f>
        <v/>
      </c>
      <c r="DI167" s="87" t="str">
        <f>IF(('[1]Leakage Tree Data'!L68)="","",'[1]Leakage Tree Data'!L68)</f>
        <v/>
      </c>
      <c r="DJ167" s="87" t="str">
        <f>IF(('[1]Leakage Tree Data'!M68)="","",'[1]Leakage Tree Data'!M68)</f>
        <v/>
      </c>
      <c r="DK167" s="87" t="str">
        <f>IF(('[1]Leakage Tree Data'!N68)="","",'[1]Leakage Tree Data'!N68)</f>
        <v/>
      </c>
      <c r="DL167" s="87" t="str">
        <f>IF(('[1]Leakage Tree Data'!O68)="","",'[1]Leakage Tree Data'!O68)</f>
        <v/>
      </c>
      <c r="DM167" s="87" t="str">
        <f>IF(('[1]Leakage Tree Data'!P68)="","",'[1]Leakage Tree Data'!P68)</f>
        <v/>
      </c>
      <c r="DN167" s="87" t="str">
        <f>IF(('[1]Leakage Tree Data'!Q68)="","",'[1]Leakage Tree Data'!Q68)</f>
        <v/>
      </c>
      <c r="DO167" s="87" t="str">
        <f>IF(('[1]Leakage Tree Data'!R68)="","",'[1]Leakage Tree Data'!R68)</f>
        <v/>
      </c>
      <c r="DP167" s="87" t="str">
        <f>IF(('[1]Leakage Tree Data'!S68)="","",'[1]Leakage Tree Data'!S68)</f>
        <v/>
      </c>
      <c r="DQ167" s="87" t="str">
        <f>IF(('[1]Leakage Tree Data'!T68)="","",'[1]Leakage Tree Data'!T68)</f>
        <v/>
      </c>
      <c r="DR167" s="87" t="str">
        <f>IF(('[1]Leakage Tree Data'!U68)="","",'[1]Leakage Tree Data'!U68)</f>
        <v/>
      </c>
      <c r="DS167" s="87" t="str">
        <f>IF(('[1]Leakage Tree Data'!V68)="","",'[1]Leakage Tree Data'!V68)</f>
        <v/>
      </c>
      <c r="DT167" s="87" t="str">
        <f>IF(('[1]Leakage Tree Data'!W68)="","",'[1]Leakage Tree Data'!W68)</f>
        <v/>
      </c>
      <c r="DU167" s="87" t="str">
        <f>IF(('[1]Leakage Tree Data'!X68)="","",'[1]Leakage Tree Data'!X68)</f>
        <v/>
      </c>
      <c r="DV167" s="87" t="str">
        <f>IF(('[1]Leakage Tree Data'!Y68)="","",'[1]Leakage Tree Data'!Y68)</f>
        <v/>
      </c>
      <c r="DW167" s="87" t="str">
        <f>IF(('[1]Leakage Tree Data'!Z68)="","",'[1]Leakage Tree Data'!Z68)</f>
        <v/>
      </c>
      <c r="DX167" s="87" t="str">
        <f>IF(('[1]Leakage Tree Data'!AA68)="","",'[1]Leakage Tree Data'!AA68)</f>
        <v/>
      </c>
      <c r="DY167" s="87" t="str">
        <f>IF(('[1]Leakage Tree Data'!AB68)="","",'[1]Leakage Tree Data'!AB68)</f>
        <v/>
      </c>
      <c r="DZ167" s="87" t="str">
        <f>IF(('[1]Leakage Tree Data'!AC68)="","",'[1]Leakage Tree Data'!AC68)</f>
        <v/>
      </c>
      <c r="EA167" s="87" t="str">
        <f>IF(('[1]Leakage Tree Data'!AD68)="","",'[1]Leakage Tree Data'!AD68)</f>
        <v/>
      </c>
      <c r="EB167" s="87" t="str">
        <f>IF(('[1]Leakage Tree Data'!AE68)="","",'[1]Leakage Tree Data'!AE68)</f>
        <v/>
      </c>
      <c r="EC167" s="71" t="str">
        <f t="shared" si="23"/>
        <v/>
      </c>
      <c r="ED167" s="71" t="str">
        <f t="shared" si="24"/>
        <v/>
      </c>
      <c r="EE167" s="71" t="str">
        <f t="shared" si="25"/>
        <v/>
      </c>
      <c r="EF167" s="71" t="str">
        <f t="shared" si="26"/>
        <v/>
      </c>
      <c r="EG167" s="88" t="str">
        <f t="shared" si="27"/>
        <v/>
      </c>
      <c r="EH167" s="88" t="str">
        <f t="shared" si="28"/>
        <v/>
      </c>
      <c r="EI167" s="79"/>
      <c r="EJ167" s="79"/>
      <c r="EK167" s="80"/>
    </row>
    <row r="168" spans="1:14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65" t="str">
        <f t="shared" si="2"/>
        <v/>
      </c>
      <c r="CB168" s="72" t="str">
        <f t="shared" si="3"/>
        <v/>
      </c>
      <c r="CC168" s="73" t="str">
        <f t="shared" si="4"/>
        <v/>
      </c>
      <c r="CD168" s="72" t="str">
        <f t="shared" si="5"/>
        <v/>
      </c>
      <c r="CE168" s="73" t="str">
        <f t="shared" si="6"/>
        <v/>
      </c>
      <c r="CF168" s="72" t="str">
        <f t="shared" si="7"/>
        <v/>
      </c>
      <c r="CG168" s="73" t="str">
        <f t="shared" si="8"/>
        <v/>
      </c>
      <c r="CH168" s="72" t="str">
        <f t="shared" si="9"/>
        <v/>
      </c>
      <c r="CI168" s="73" t="str">
        <f t="shared" si="10"/>
        <v/>
      </c>
      <c r="CJ168" s="72" t="str">
        <f t="shared" si="11"/>
        <v/>
      </c>
      <c r="CK168" s="73" t="str">
        <f t="shared" si="12"/>
        <v/>
      </c>
      <c r="CL168" s="72" t="str">
        <f t="shared" si="13"/>
        <v/>
      </c>
      <c r="CM168" s="73" t="str">
        <f t="shared" si="14"/>
        <v/>
      </c>
      <c r="CN168" s="72" t="str">
        <f t="shared" si="15"/>
        <v/>
      </c>
      <c r="CO168" s="73" t="str">
        <f t="shared" si="16"/>
        <v/>
      </c>
      <c r="CP168" s="72" t="str">
        <f t="shared" si="17"/>
        <v/>
      </c>
      <c r="CQ168" s="73" t="str">
        <f t="shared" si="18"/>
        <v/>
      </c>
      <c r="CR168" s="72" t="str">
        <f t="shared" si="19"/>
        <v/>
      </c>
      <c r="CS168" s="73" t="str">
        <f t="shared" si="20"/>
        <v/>
      </c>
      <c r="CT168" s="72" t="str">
        <f t="shared" si="21"/>
        <v/>
      </c>
      <c r="CU168" s="73" t="str">
        <f t="shared" si="22"/>
        <v/>
      </c>
      <c r="CV168" s="65" t="str">
        <f t="shared" si="0"/>
        <v/>
      </c>
      <c r="CW168" s="65" t="str">
        <f t="shared" si="1"/>
        <v/>
      </c>
      <c r="CX168" s="77">
        <f>'[1]Leakage Tree Data'!A69</f>
        <v>0</v>
      </c>
      <c r="CY168" s="77">
        <f>'[1]Leakage Tree Data'!B69</f>
        <v>0</v>
      </c>
      <c r="CZ168" s="87" t="str">
        <f>IF(('[1]Leakage Tree Data'!C69)="","",'[1]Leakage Tree Data'!C69)</f>
        <v/>
      </c>
      <c r="DA168" s="87" t="str">
        <f>IF(('[1]Leakage Tree Data'!D69)="","",'[1]Leakage Tree Data'!D69)</f>
        <v/>
      </c>
      <c r="DB168" s="87" t="str">
        <f>IF(('[1]Leakage Tree Data'!E69)="","",'[1]Leakage Tree Data'!E69)</f>
        <v/>
      </c>
      <c r="DC168" s="87" t="str">
        <f>IF(('[1]Leakage Tree Data'!F69)="","",'[1]Leakage Tree Data'!F69)</f>
        <v/>
      </c>
      <c r="DD168" s="87" t="str">
        <f>IF(('[1]Leakage Tree Data'!G69)="","",'[1]Leakage Tree Data'!G69)</f>
        <v/>
      </c>
      <c r="DE168" s="87" t="str">
        <f>IF(('[1]Leakage Tree Data'!H69)="","",'[1]Leakage Tree Data'!H69)</f>
        <v/>
      </c>
      <c r="DF168" s="87" t="str">
        <f>IF(('[1]Leakage Tree Data'!I69)="","",'[1]Leakage Tree Data'!I69)</f>
        <v/>
      </c>
      <c r="DG168" s="87" t="str">
        <f>IF(('[1]Leakage Tree Data'!J69)="","",'[1]Leakage Tree Data'!J69)</f>
        <v/>
      </c>
      <c r="DH168" s="87" t="str">
        <f>IF(('[1]Leakage Tree Data'!K69)="","",'[1]Leakage Tree Data'!K69)</f>
        <v/>
      </c>
      <c r="DI168" s="87" t="str">
        <f>IF(('[1]Leakage Tree Data'!L69)="","",'[1]Leakage Tree Data'!L69)</f>
        <v/>
      </c>
      <c r="DJ168" s="87" t="str">
        <f>IF(('[1]Leakage Tree Data'!M69)="","",'[1]Leakage Tree Data'!M69)</f>
        <v/>
      </c>
      <c r="DK168" s="87" t="str">
        <f>IF(('[1]Leakage Tree Data'!N69)="","",'[1]Leakage Tree Data'!N69)</f>
        <v/>
      </c>
      <c r="DL168" s="87" t="str">
        <f>IF(('[1]Leakage Tree Data'!O69)="","",'[1]Leakage Tree Data'!O69)</f>
        <v/>
      </c>
      <c r="DM168" s="87" t="str">
        <f>IF(('[1]Leakage Tree Data'!P69)="","",'[1]Leakage Tree Data'!P69)</f>
        <v/>
      </c>
      <c r="DN168" s="87" t="str">
        <f>IF(('[1]Leakage Tree Data'!Q69)="","",'[1]Leakage Tree Data'!Q69)</f>
        <v/>
      </c>
      <c r="DO168" s="87" t="str">
        <f>IF(('[1]Leakage Tree Data'!R69)="","",'[1]Leakage Tree Data'!R69)</f>
        <v/>
      </c>
      <c r="DP168" s="87" t="str">
        <f>IF(('[1]Leakage Tree Data'!S69)="","",'[1]Leakage Tree Data'!S69)</f>
        <v/>
      </c>
      <c r="DQ168" s="87" t="str">
        <f>IF(('[1]Leakage Tree Data'!T69)="","",'[1]Leakage Tree Data'!T69)</f>
        <v/>
      </c>
      <c r="DR168" s="87" t="str">
        <f>IF(('[1]Leakage Tree Data'!U69)="","",'[1]Leakage Tree Data'!U69)</f>
        <v/>
      </c>
      <c r="DS168" s="87" t="str">
        <f>IF(('[1]Leakage Tree Data'!V69)="","",'[1]Leakage Tree Data'!V69)</f>
        <v/>
      </c>
      <c r="DT168" s="87" t="str">
        <f>IF(('[1]Leakage Tree Data'!W69)="","",'[1]Leakage Tree Data'!W69)</f>
        <v/>
      </c>
      <c r="DU168" s="87" t="str">
        <f>IF(('[1]Leakage Tree Data'!X69)="","",'[1]Leakage Tree Data'!X69)</f>
        <v/>
      </c>
      <c r="DV168" s="87" t="str">
        <f>IF(('[1]Leakage Tree Data'!Y69)="","",'[1]Leakage Tree Data'!Y69)</f>
        <v/>
      </c>
      <c r="DW168" s="87" t="str">
        <f>IF(('[1]Leakage Tree Data'!Z69)="","",'[1]Leakage Tree Data'!Z69)</f>
        <v/>
      </c>
      <c r="DX168" s="87" t="str">
        <f>IF(('[1]Leakage Tree Data'!AA69)="","",'[1]Leakage Tree Data'!AA69)</f>
        <v/>
      </c>
      <c r="DY168" s="87" t="str">
        <f>IF(('[1]Leakage Tree Data'!AB69)="","",'[1]Leakage Tree Data'!AB69)</f>
        <v/>
      </c>
      <c r="DZ168" s="87" t="str">
        <f>IF(('[1]Leakage Tree Data'!AC69)="","",'[1]Leakage Tree Data'!AC69)</f>
        <v/>
      </c>
      <c r="EA168" s="87" t="str">
        <f>IF(('[1]Leakage Tree Data'!AD69)="","",'[1]Leakage Tree Data'!AD69)</f>
        <v/>
      </c>
      <c r="EB168" s="87" t="str">
        <f>IF(('[1]Leakage Tree Data'!AE69)="","",'[1]Leakage Tree Data'!AE69)</f>
        <v/>
      </c>
      <c r="EC168" s="71" t="str">
        <f t="shared" si="23"/>
        <v/>
      </c>
      <c r="ED168" s="71" t="str">
        <f t="shared" si="24"/>
        <v/>
      </c>
      <c r="EE168" s="71" t="str">
        <f t="shared" si="25"/>
        <v/>
      </c>
      <c r="EF168" s="71" t="str">
        <f t="shared" si="26"/>
        <v/>
      </c>
      <c r="EG168" s="88" t="str">
        <f t="shared" si="27"/>
        <v/>
      </c>
      <c r="EH168" s="88" t="str">
        <f t="shared" si="28"/>
        <v/>
      </c>
      <c r="EI168" s="79"/>
      <c r="EJ168" s="79"/>
      <c r="EK168" s="80"/>
    </row>
    <row r="169" spans="1:14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65" t="str">
        <f t="shared" si="2"/>
        <v/>
      </c>
      <c r="CB169" s="72" t="str">
        <f t="shared" si="3"/>
        <v/>
      </c>
      <c r="CC169" s="73" t="str">
        <f t="shared" si="4"/>
        <v/>
      </c>
      <c r="CD169" s="72" t="str">
        <f t="shared" si="5"/>
        <v/>
      </c>
      <c r="CE169" s="73" t="str">
        <f t="shared" si="6"/>
        <v/>
      </c>
      <c r="CF169" s="72" t="str">
        <f t="shared" si="7"/>
        <v/>
      </c>
      <c r="CG169" s="73" t="str">
        <f t="shared" si="8"/>
        <v/>
      </c>
      <c r="CH169" s="72" t="str">
        <f t="shared" si="9"/>
        <v/>
      </c>
      <c r="CI169" s="73" t="str">
        <f t="shared" si="10"/>
        <v/>
      </c>
      <c r="CJ169" s="72" t="str">
        <f t="shared" si="11"/>
        <v/>
      </c>
      <c r="CK169" s="73" t="str">
        <f t="shared" si="12"/>
        <v/>
      </c>
      <c r="CL169" s="72" t="str">
        <f t="shared" si="13"/>
        <v/>
      </c>
      <c r="CM169" s="73" t="str">
        <f t="shared" si="14"/>
        <v/>
      </c>
      <c r="CN169" s="72" t="str">
        <f t="shared" si="15"/>
        <v/>
      </c>
      <c r="CO169" s="73" t="str">
        <f t="shared" si="16"/>
        <v/>
      </c>
      <c r="CP169" s="72" t="str">
        <f t="shared" si="17"/>
        <v/>
      </c>
      <c r="CQ169" s="73" t="str">
        <f t="shared" si="18"/>
        <v/>
      </c>
      <c r="CR169" s="72" t="str">
        <f t="shared" si="19"/>
        <v/>
      </c>
      <c r="CS169" s="73" t="str">
        <f t="shared" si="20"/>
        <v/>
      </c>
      <c r="CT169" s="72" t="str">
        <f t="shared" si="21"/>
        <v/>
      </c>
      <c r="CU169" s="73" t="str">
        <f t="shared" si="22"/>
        <v/>
      </c>
      <c r="CV169" s="65" t="str">
        <f t="shared" si="0"/>
        <v/>
      </c>
      <c r="CW169" s="65" t="str">
        <f t="shared" si="1"/>
        <v/>
      </c>
      <c r="CX169" s="77">
        <f>'[1]Leakage Tree Data'!A70</f>
        <v>0</v>
      </c>
      <c r="CY169" s="77">
        <f>'[1]Leakage Tree Data'!B70</f>
        <v>0</v>
      </c>
      <c r="CZ169" s="87" t="str">
        <f>IF(('[1]Leakage Tree Data'!C70)="","",'[1]Leakage Tree Data'!C70)</f>
        <v/>
      </c>
      <c r="DA169" s="87" t="str">
        <f>IF(('[1]Leakage Tree Data'!D70)="","",'[1]Leakage Tree Data'!D70)</f>
        <v/>
      </c>
      <c r="DB169" s="87" t="str">
        <f>IF(('[1]Leakage Tree Data'!E70)="","",'[1]Leakage Tree Data'!E70)</f>
        <v/>
      </c>
      <c r="DC169" s="87" t="str">
        <f>IF(('[1]Leakage Tree Data'!F70)="","",'[1]Leakage Tree Data'!F70)</f>
        <v/>
      </c>
      <c r="DD169" s="87" t="str">
        <f>IF(('[1]Leakage Tree Data'!G70)="","",'[1]Leakage Tree Data'!G70)</f>
        <v/>
      </c>
      <c r="DE169" s="87" t="str">
        <f>IF(('[1]Leakage Tree Data'!H70)="","",'[1]Leakage Tree Data'!H70)</f>
        <v/>
      </c>
      <c r="DF169" s="87" t="str">
        <f>IF(('[1]Leakage Tree Data'!I70)="","",'[1]Leakage Tree Data'!I70)</f>
        <v/>
      </c>
      <c r="DG169" s="87" t="str">
        <f>IF(('[1]Leakage Tree Data'!J70)="","",'[1]Leakage Tree Data'!J70)</f>
        <v/>
      </c>
      <c r="DH169" s="87" t="str">
        <f>IF(('[1]Leakage Tree Data'!K70)="","",'[1]Leakage Tree Data'!K70)</f>
        <v/>
      </c>
      <c r="DI169" s="87" t="str">
        <f>IF(('[1]Leakage Tree Data'!L70)="","",'[1]Leakage Tree Data'!L70)</f>
        <v/>
      </c>
      <c r="DJ169" s="87" t="str">
        <f>IF(('[1]Leakage Tree Data'!M70)="","",'[1]Leakage Tree Data'!M70)</f>
        <v/>
      </c>
      <c r="DK169" s="87" t="str">
        <f>IF(('[1]Leakage Tree Data'!N70)="","",'[1]Leakage Tree Data'!N70)</f>
        <v/>
      </c>
      <c r="DL169" s="87" t="str">
        <f>IF(('[1]Leakage Tree Data'!O70)="","",'[1]Leakage Tree Data'!O70)</f>
        <v/>
      </c>
      <c r="DM169" s="87" t="str">
        <f>IF(('[1]Leakage Tree Data'!P70)="","",'[1]Leakage Tree Data'!P70)</f>
        <v/>
      </c>
      <c r="DN169" s="87" t="str">
        <f>IF(('[1]Leakage Tree Data'!Q70)="","",'[1]Leakage Tree Data'!Q70)</f>
        <v/>
      </c>
      <c r="DO169" s="87" t="str">
        <f>IF(('[1]Leakage Tree Data'!R70)="","",'[1]Leakage Tree Data'!R70)</f>
        <v/>
      </c>
      <c r="DP169" s="87" t="str">
        <f>IF(('[1]Leakage Tree Data'!S70)="","",'[1]Leakage Tree Data'!S70)</f>
        <v/>
      </c>
      <c r="DQ169" s="87" t="str">
        <f>IF(('[1]Leakage Tree Data'!T70)="","",'[1]Leakage Tree Data'!T70)</f>
        <v/>
      </c>
      <c r="DR169" s="87" t="str">
        <f>IF(('[1]Leakage Tree Data'!U70)="","",'[1]Leakage Tree Data'!U70)</f>
        <v/>
      </c>
      <c r="DS169" s="87" t="str">
        <f>IF(('[1]Leakage Tree Data'!V70)="","",'[1]Leakage Tree Data'!V70)</f>
        <v/>
      </c>
      <c r="DT169" s="87" t="str">
        <f>IF(('[1]Leakage Tree Data'!W70)="","",'[1]Leakage Tree Data'!W70)</f>
        <v/>
      </c>
      <c r="DU169" s="87" t="str">
        <f>IF(('[1]Leakage Tree Data'!X70)="","",'[1]Leakage Tree Data'!X70)</f>
        <v/>
      </c>
      <c r="DV169" s="87" t="str">
        <f>IF(('[1]Leakage Tree Data'!Y70)="","",'[1]Leakage Tree Data'!Y70)</f>
        <v/>
      </c>
      <c r="DW169" s="87" t="str">
        <f>IF(('[1]Leakage Tree Data'!Z70)="","",'[1]Leakage Tree Data'!Z70)</f>
        <v/>
      </c>
      <c r="DX169" s="87" t="str">
        <f>IF(('[1]Leakage Tree Data'!AA70)="","",'[1]Leakage Tree Data'!AA70)</f>
        <v/>
      </c>
      <c r="DY169" s="87" t="str">
        <f>IF(('[1]Leakage Tree Data'!AB70)="","",'[1]Leakage Tree Data'!AB70)</f>
        <v/>
      </c>
      <c r="DZ169" s="87" t="str">
        <f>IF(('[1]Leakage Tree Data'!AC70)="","",'[1]Leakage Tree Data'!AC70)</f>
        <v/>
      </c>
      <c r="EA169" s="87" t="str">
        <f>IF(('[1]Leakage Tree Data'!AD70)="","",'[1]Leakage Tree Data'!AD70)</f>
        <v/>
      </c>
      <c r="EB169" s="87" t="str">
        <f>IF(('[1]Leakage Tree Data'!AE70)="","",'[1]Leakage Tree Data'!AE70)</f>
        <v/>
      </c>
      <c r="EC169" s="71" t="str">
        <f t="shared" si="23"/>
        <v/>
      </c>
      <c r="ED169" s="71" t="str">
        <f t="shared" si="24"/>
        <v/>
      </c>
      <c r="EE169" s="71" t="str">
        <f t="shared" si="25"/>
        <v/>
      </c>
      <c r="EF169" s="71" t="str">
        <f t="shared" si="26"/>
        <v/>
      </c>
      <c r="EG169" s="88" t="str">
        <f t="shared" si="27"/>
        <v/>
      </c>
      <c r="EH169" s="88" t="str">
        <f t="shared" si="28"/>
        <v/>
      </c>
      <c r="EI169" s="79"/>
      <c r="EJ169" s="79"/>
      <c r="EK169" s="80"/>
    </row>
    <row r="170" spans="1:14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65" t="str">
        <f t="shared" si="2"/>
        <v/>
      </c>
      <c r="CB170" s="72" t="str">
        <f t="shared" si="3"/>
        <v/>
      </c>
      <c r="CC170" s="73" t="str">
        <f t="shared" si="4"/>
        <v/>
      </c>
      <c r="CD170" s="72" t="str">
        <f t="shared" si="5"/>
        <v/>
      </c>
      <c r="CE170" s="73" t="str">
        <f t="shared" si="6"/>
        <v/>
      </c>
      <c r="CF170" s="72" t="str">
        <f t="shared" si="7"/>
        <v/>
      </c>
      <c r="CG170" s="73" t="str">
        <f t="shared" si="8"/>
        <v/>
      </c>
      <c r="CH170" s="72" t="str">
        <f t="shared" si="9"/>
        <v/>
      </c>
      <c r="CI170" s="73" t="str">
        <f t="shared" si="10"/>
        <v/>
      </c>
      <c r="CJ170" s="72" t="str">
        <f t="shared" si="11"/>
        <v/>
      </c>
      <c r="CK170" s="73" t="str">
        <f t="shared" si="12"/>
        <v/>
      </c>
      <c r="CL170" s="72" t="str">
        <f t="shared" si="13"/>
        <v/>
      </c>
      <c r="CM170" s="73" t="str">
        <f t="shared" si="14"/>
        <v/>
      </c>
      <c r="CN170" s="72" t="str">
        <f t="shared" si="15"/>
        <v/>
      </c>
      <c r="CO170" s="73" t="str">
        <f t="shared" si="16"/>
        <v/>
      </c>
      <c r="CP170" s="72" t="str">
        <f t="shared" si="17"/>
        <v/>
      </c>
      <c r="CQ170" s="73" t="str">
        <f t="shared" si="18"/>
        <v/>
      </c>
      <c r="CR170" s="72" t="str">
        <f t="shared" si="19"/>
        <v/>
      </c>
      <c r="CS170" s="73" t="str">
        <f t="shared" si="20"/>
        <v/>
      </c>
      <c r="CT170" s="72" t="str">
        <f t="shared" si="21"/>
        <v/>
      </c>
      <c r="CU170" s="73" t="str">
        <f t="shared" si="22"/>
        <v/>
      </c>
      <c r="CV170" s="65" t="str">
        <f t="shared" si="0"/>
        <v/>
      </c>
      <c r="CW170" s="65" t="str">
        <f t="shared" si="1"/>
        <v/>
      </c>
      <c r="CX170" s="77">
        <f>'[1]Leakage Tree Data'!A71</f>
        <v>0</v>
      </c>
      <c r="CY170" s="77">
        <f>'[1]Leakage Tree Data'!B71</f>
        <v>0</v>
      </c>
      <c r="CZ170" s="87" t="str">
        <f>IF(('[1]Leakage Tree Data'!C71)="","",'[1]Leakage Tree Data'!C71)</f>
        <v/>
      </c>
      <c r="DA170" s="87" t="str">
        <f>IF(('[1]Leakage Tree Data'!D71)="","",'[1]Leakage Tree Data'!D71)</f>
        <v/>
      </c>
      <c r="DB170" s="87" t="str">
        <f>IF(('[1]Leakage Tree Data'!E71)="","",'[1]Leakage Tree Data'!E71)</f>
        <v/>
      </c>
      <c r="DC170" s="87" t="str">
        <f>IF(('[1]Leakage Tree Data'!F71)="","",'[1]Leakage Tree Data'!F71)</f>
        <v/>
      </c>
      <c r="DD170" s="87" t="str">
        <f>IF(('[1]Leakage Tree Data'!G71)="","",'[1]Leakage Tree Data'!G71)</f>
        <v/>
      </c>
      <c r="DE170" s="87" t="str">
        <f>IF(('[1]Leakage Tree Data'!H71)="","",'[1]Leakage Tree Data'!H71)</f>
        <v/>
      </c>
      <c r="DF170" s="87" t="str">
        <f>IF(('[1]Leakage Tree Data'!I71)="","",'[1]Leakage Tree Data'!I71)</f>
        <v/>
      </c>
      <c r="DG170" s="87" t="str">
        <f>IF(('[1]Leakage Tree Data'!J71)="","",'[1]Leakage Tree Data'!J71)</f>
        <v/>
      </c>
      <c r="DH170" s="87" t="str">
        <f>IF(('[1]Leakage Tree Data'!K71)="","",'[1]Leakage Tree Data'!K71)</f>
        <v/>
      </c>
      <c r="DI170" s="87" t="str">
        <f>IF(('[1]Leakage Tree Data'!L71)="","",'[1]Leakage Tree Data'!L71)</f>
        <v/>
      </c>
      <c r="DJ170" s="87" t="str">
        <f>IF(('[1]Leakage Tree Data'!M71)="","",'[1]Leakage Tree Data'!M71)</f>
        <v/>
      </c>
      <c r="DK170" s="87" t="str">
        <f>IF(('[1]Leakage Tree Data'!N71)="","",'[1]Leakage Tree Data'!N71)</f>
        <v/>
      </c>
      <c r="DL170" s="87" t="str">
        <f>IF(('[1]Leakage Tree Data'!O71)="","",'[1]Leakage Tree Data'!O71)</f>
        <v/>
      </c>
      <c r="DM170" s="87" t="str">
        <f>IF(('[1]Leakage Tree Data'!P71)="","",'[1]Leakage Tree Data'!P71)</f>
        <v/>
      </c>
      <c r="DN170" s="87" t="str">
        <f>IF(('[1]Leakage Tree Data'!Q71)="","",'[1]Leakage Tree Data'!Q71)</f>
        <v/>
      </c>
      <c r="DO170" s="87" t="str">
        <f>IF(('[1]Leakage Tree Data'!R71)="","",'[1]Leakage Tree Data'!R71)</f>
        <v/>
      </c>
      <c r="DP170" s="87" t="str">
        <f>IF(('[1]Leakage Tree Data'!S71)="","",'[1]Leakage Tree Data'!S71)</f>
        <v/>
      </c>
      <c r="DQ170" s="87" t="str">
        <f>IF(('[1]Leakage Tree Data'!T71)="","",'[1]Leakage Tree Data'!T71)</f>
        <v/>
      </c>
      <c r="DR170" s="87" t="str">
        <f>IF(('[1]Leakage Tree Data'!U71)="","",'[1]Leakage Tree Data'!U71)</f>
        <v/>
      </c>
      <c r="DS170" s="87" t="str">
        <f>IF(('[1]Leakage Tree Data'!V71)="","",'[1]Leakage Tree Data'!V71)</f>
        <v/>
      </c>
      <c r="DT170" s="87" t="str">
        <f>IF(('[1]Leakage Tree Data'!W71)="","",'[1]Leakage Tree Data'!W71)</f>
        <v/>
      </c>
      <c r="DU170" s="87" t="str">
        <f>IF(('[1]Leakage Tree Data'!X71)="","",'[1]Leakage Tree Data'!X71)</f>
        <v/>
      </c>
      <c r="DV170" s="87" t="str">
        <f>IF(('[1]Leakage Tree Data'!Y71)="","",'[1]Leakage Tree Data'!Y71)</f>
        <v/>
      </c>
      <c r="DW170" s="87" t="str">
        <f>IF(('[1]Leakage Tree Data'!Z71)="","",'[1]Leakage Tree Data'!Z71)</f>
        <v/>
      </c>
      <c r="DX170" s="87" t="str">
        <f>IF(('[1]Leakage Tree Data'!AA71)="","",'[1]Leakage Tree Data'!AA71)</f>
        <v/>
      </c>
      <c r="DY170" s="87" t="str">
        <f>IF(('[1]Leakage Tree Data'!AB71)="","",'[1]Leakage Tree Data'!AB71)</f>
        <v/>
      </c>
      <c r="DZ170" s="87" t="str">
        <f>IF(('[1]Leakage Tree Data'!AC71)="","",'[1]Leakage Tree Data'!AC71)</f>
        <v/>
      </c>
      <c r="EA170" s="87" t="str">
        <f>IF(('[1]Leakage Tree Data'!AD71)="","",'[1]Leakage Tree Data'!AD71)</f>
        <v/>
      </c>
      <c r="EB170" s="87" t="str">
        <f>IF(('[1]Leakage Tree Data'!AE71)="","",'[1]Leakage Tree Data'!AE71)</f>
        <v/>
      </c>
      <c r="EC170" s="71" t="str">
        <f t="shared" si="23"/>
        <v/>
      </c>
      <c r="ED170" s="71" t="str">
        <f t="shared" si="24"/>
        <v/>
      </c>
      <c r="EE170" s="71" t="str">
        <f t="shared" si="25"/>
        <v/>
      </c>
      <c r="EF170" s="71" t="str">
        <f t="shared" si="26"/>
        <v/>
      </c>
      <c r="EG170" s="88" t="str">
        <f t="shared" si="27"/>
        <v/>
      </c>
      <c r="EH170" s="88" t="str">
        <f t="shared" si="28"/>
        <v/>
      </c>
      <c r="EI170" s="79"/>
      <c r="EJ170" s="79"/>
      <c r="EK170" s="80"/>
    </row>
    <row r="171" spans="1:14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65" t="str">
        <f t="shared" si="2"/>
        <v/>
      </c>
      <c r="CB171" s="72" t="str">
        <f t="shared" si="3"/>
        <v/>
      </c>
      <c r="CC171" s="73" t="str">
        <f t="shared" si="4"/>
        <v/>
      </c>
      <c r="CD171" s="72" t="str">
        <f t="shared" si="5"/>
        <v/>
      </c>
      <c r="CE171" s="73" t="str">
        <f t="shared" si="6"/>
        <v/>
      </c>
      <c r="CF171" s="72" t="str">
        <f t="shared" si="7"/>
        <v/>
      </c>
      <c r="CG171" s="73" t="str">
        <f t="shared" si="8"/>
        <v/>
      </c>
      <c r="CH171" s="72" t="str">
        <f t="shared" si="9"/>
        <v/>
      </c>
      <c r="CI171" s="73" t="str">
        <f t="shared" si="10"/>
        <v/>
      </c>
      <c r="CJ171" s="72" t="str">
        <f t="shared" si="11"/>
        <v/>
      </c>
      <c r="CK171" s="73" t="str">
        <f t="shared" si="12"/>
        <v/>
      </c>
      <c r="CL171" s="72" t="str">
        <f t="shared" si="13"/>
        <v/>
      </c>
      <c r="CM171" s="73" t="str">
        <f t="shared" si="14"/>
        <v/>
      </c>
      <c r="CN171" s="72" t="str">
        <f t="shared" si="15"/>
        <v/>
      </c>
      <c r="CO171" s="73" t="str">
        <f t="shared" si="16"/>
        <v/>
      </c>
      <c r="CP171" s="72" t="str">
        <f t="shared" si="17"/>
        <v/>
      </c>
      <c r="CQ171" s="73" t="str">
        <f t="shared" si="18"/>
        <v/>
      </c>
      <c r="CR171" s="72" t="str">
        <f t="shared" si="19"/>
        <v/>
      </c>
      <c r="CS171" s="73" t="str">
        <f t="shared" si="20"/>
        <v/>
      </c>
      <c r="CT171" s="72" t="str">
        <f t="shared" si="21"/>
        <v/>
      </c>
      <c r="CU171" s="73" t="str">
        <f t="shared" si="22"/>
        <v/>
      </c>
      <c r="CV171" s="65" t="str">
        <f t="shared" si="0"/>
        <v/>
      </c>
      <c r="CW171" s="65" t="str">
        <f t="shared" si="0"/>
        <v/>
      </c>
      <c r="CX171" s="77">
        <f>'[1]Leakage Tree Data'!A72</f>
        <v>0</v>
      </c>
      <c r="CY171" s="77">
        <f>'[1]Leakage Tree Data'!B72</f>
        <v>0</v>
      </c>
      <c r="CZ171" s="87" t="str">
        <f>IF(('[1]Leakage Tree Data'!C72)="","",'[1]Leakage Tree Data'!C72)</f>
        <v/>
      </c>
      <c r="DA171" s="87" t="str">
        <f>IF(('[1]Leakage Tree Data'!D72)="","",'[1]Leakage Tree Data'!D72)</f>
        <v/>
      </c>
      <c r="DB171" s="87" t="str">
        <f>IF(('[1]Leakage Tree Data'!E72)="","",'[1]Leakage Tree Data'!E72)</f>
        <v/>
      </c>
      <c r="DC171" s="87" t="str">
        <f>IF(('[1]Leakage Tree Data'!F72)="","",'[1]Leakage Tree Data'!F72)</f>
        <v/>
      </c>
      <c r="DD171" s="87" t="str">
        <f>IF(('[1]Leakage Tree Data'!G72)="","",'[1]Leakage Tree Data'!G72)</f>
        <v/>
      </c>
      <c r="DE171" s="87" t="str">
        <f>IF(('[1]Leakage Tree Data'!H72)="","",'[1]Leakage Tree Data'!H72)</f>
        <v/>
      </c>
      <c r="DF171" s="87" t="str">
        <f>IF(('[1]Leakage Tree Data'!I72)="","",'[1]Leakage Tree Data'!I72)</f>
        <v/>
      </c>
      <c r="DG171" s="87" t="str">
        <f>IF(('[1]Leakage Tree Data'!J72)="","",'[1]Leakage Tree Data'!J72)</f>
        <v/>
      </c>
      <c r="DH171" s="87" t="str">
        <f>IF(('[1]Leakage Tree Data'!K72)="","",'[1]Leakage Tree Data'!K72)</f>
        <v/>
      </c>
      <c r="DI171" s="87" t="str">
        <f>IF(('[1]Leakage Tree Data'!L72)="","",'[1]Leakage Tree Data'!L72)</f>
        <v/>
      </c>
      <c r="DJ171" s="87" t="str">
        <f>IF(('[1]Leakage Tree Data'!M72)="","",'[1]Leakage Tree Data'!M72)</f>
        <v/>
      </c>
      <c r="DK171" s="87" t="str">
        <f>IF(('[1]Leakage Tree Data'!N72)="","",'[1]Leakage Tree Data'!N72)</f>
        <v/>
      </c>
      <c r="DL171" s="87" t="str">
        <f>IF(('[1]Leakage Tree Data'!O72)="","",'[1]Leakage Tree Data'!O72)</f>
        <v/>
      </c>
      <c r="DM171" s="87" t="str">
        <f>IF(('[1]Leakage Tree Data'!P72)="","",'[1]Leakage Tree Data'!P72)</f>
        <v/>
      </c>
      <c r="DN171" s="87" t="str">
        <f>IF(('[1]Leakage Tree Data'!Q72)="","",'[1]Leakage Tree Data'!Q72)</f>
        <v/>
      </c>
      <c r="DO171" s="87" t="str">
        <f>IF(('[1]Leakage Tree Data'!R72)="","",'[1]Leakage Tree Data'!R72)</f>
        <v/>
      </c>
      <c r="DP171" s="87" t="str">
        <f>IF(('[1]Leakage Tree Data'!S72)="","",'[1]Leakage Tree Data'!S72)</f>
        <v/>
      </c>
      <c r="DQ171" s="87" t="str">
        <f>IF(('[1]Leakage Tree Data'!T72)="","",'[1]Leakage Tree Data'!T72)</f>
        <v/>
      </c>
      <c r="DR171" s="87" t="str">
        <f>IF(('[1]Leakage Tree Data'!U72)="","",'[1]Leakage Tree Data'!U72)</f>
        <v/>
      </c>
      <c r="DS171" s="87" t="str">
        <f>IF(('[1]Leakage Tree Data'!V72)="","",'[1]Leakage Tree Data'!V72)</f>
        <v/>
      </c>
      <c r="DT171" s="87" t="str">
        <f>IF(('[1]Leakage Tree Data'!W72)="","",'[1]Leakage Tree Data'!W72)</f>
        <v/>
      </c>
      <c r="DU171" s="87" t="str">
        <f>IF(('[1]Leakage Tree Data'!X72)="","",'[1]Leakage Tree Data'!X72)</f>
        <v/>
      </c>
      <c r="DV171" s="87" t="str">
        <f>IF(('[1]Leakage Tree Data'!Y72)="","",'[1]Leakage Tree Data'!Y72)</f>
        <v/>
      </c>
      <c r="DW171" s="87" t="str">
        <f>IF(('[1]Leakage Tree Data'!Z72)="","",'[1]Leakage Tree Data'!Z72)</f>
        <v/>
      </c>
      <c r="DX171" s="87" t="str">
        <f>IF(('[1]Leakage Tree Data'!AA72)="","",'[1]Leakage Tree Data'!AA72)</f>
        <v/>
      </c>
      <c r="DY171" s="87" t="str">
        <f>IF(('[1]Leakage Tree Data'!AB72)="","",'[1]Leakage Tree Data'!AB72)</f>
        <v/>
      </c>
      <c r="DZ171" s="87" t="str">
        <f>IF(('[1]Leakage Tree Data'!AC72)="","",'[1]Leakage Tree Data'!AC72)</f>
        <v/>
      </c>
      <c r="EA171" s="87" t="str">
        <f>IF(('[1]Leakage Tree Data'!AD72)="","",'[1]Leakage Tree Data'!AD72)</f>
        <v/>
      </c>
      <c r="EB171" s="87" t="str">
        <f>IF(('[1]Leakage Tree Data'!AE72)="","",'[1]Leakage Tree Data'!AE72)</f>
        <v/>
      </c>
      <c r="EC171" s="71" t="str">
        <f t="shared" si="23"/>
        <v/>
      </c>
      <c r="ED171" s="71" t="str">
        <f t="shared" si="24"/>
        <v/>
      </c>
      <c r="EE171" s="71" t="str">
        <f t="shared" si="25"/>
        <v/>
      </c>
      <c r="EF171" s="71" t="str">
        <f t="shared" si="26"/>
        <v/>
      </c>
      <c r="EG171" s="88" t="str">
        <f t="shared" si="27"/>
        <v/>
      </c>
      <c r="EH171" s="88" t="str">
        <f t="shared" si="28"/>
        <v/>
      </c>
      <c r="EI171" s="79"/>
      <c r="EJ171" s="79"/>
      <c r="EK171" s="80"/>
    </row>
    <row r="172" spans="1:14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65" t="str">
        <f t="shared" si="2"/>
        <v/>
      </c>
      <c r="CB172" s="72" t="str">
        <f t="shared" si="3"/>
        <v/>
      </c>
      <c r="CC172" s="73" t="str">
        <f t="shared" si="4"/>
        <v/>
      </c>
      <c r="CD172" s="72" t="str">
        <f t="shared" si="5"/>
        <v/>
      </c>
      <c r="CE172" s="73" t="str">
        <f t="shared" si="6"/>
        <v/>
      </c>
      <c r="CF172" s="72" t="str">
        <f t="shared" si="7"/>
        <v/>
      </c>
      <c r="CG172" s="73" t="str">
        <f t="shared" si="8"/>
        <v/>
      </c>
      <c r="CH172" s="72" t="str">
        <f t="shared" si="9"/>
        <v/>
      </c>
      <c r="CI172" s="73" t="str">
        <f t="shared" si="10"/>
        <v/>
      </c>
      <c r="CJ172" s="72" t="str">
        <f t="shared" si="11"/>
        <v/>
      </c>
      <c r="CK172" s="73" t="str">
        <f t="shared" si="12"/>
        <v/>
      </c>
      <c r="CL172" s="72" t="str">
        <f t="shared" si="13"/>
        <v/>
      </c>
      <c r="CM172" s="73" t="str">
        <f t="shared" si="14"/>
        <v/>
      </c>
      <c r="CN172" s="72" t="str">
        <f t="shared" si="15"/>
        <v/>
      </c>
      <c r="CO172" s="73" t="str">
        <f t="shared" si="16"/>
        <v/>
      </c>
      <c r="CP172" s="72" t="str">
        <f t="shared" si="17"/>
        <v/>
      </c>
      <c r="CQ172" s="73" t="str">
        <f t="shared" si="18"/>
        <v/>
      </c>
      <c r="CR172" s="72" t="str">
        <f t="shared" si="19"/>
        <v/>
      </c>
      <c r="CS172" s="73" t="str">
        <f t="shared" si="20"/>
        <v/>
      </c>
      <c r="CT172" s="72" t="str">
        <f t="shared" si="21"/>
        <v/>
      </c>
      <c r="CU172" s="73" t="str">
        <f t="shared" si="22"/>
        <v/>
      </c>
      <c r="CV172" s="65" t="str">
        <f t="shared" ref="CV172:CW206" si="29">IF(CX172&lt;&gt;0,RIGHT(CX172,LEN(CX172)-FIND(" - ",CX172)-3+1),"")</f>
        <v/>
      </c>
      <c r="CW172" s="65" t="str">
        <f t="shared" si="29"/>
        <v/>
      </c>
      <c r="CX172" s="77">
        <f>'[1]Leakage Tree Data'!A73</f>
        <v>0</v>
      </c>
      <c r="CY172" s="77">
        <f>'[1]Leakage Tree Data'!B73</f>
        <v>0</v>
      </c>
      <c r="CZ172" s="87" t="str">
        <f>IF(('[1]Leakage Tree Data'!C73)="","",'[1]Leakage Tree Data'!C73)</f>
        <v/>
      </c>
      <c r="DA172" s="87" t="str">
        <f>IF(('[1]Leakage Tree Data'!D73)="","",'[1]Leakage Tree Data'!D73)</f>
        <v/>
      </c>
      <c r="DB172" s="87" t="str">
        <f>IF(('[1]Leakage Tree Data'!E73)="","",'[1]Leakage Tree Data'!E73)</f>
        <v/>
      </c>
      <c r="DC172" s="87" t="str">
        <f>IF(('[1]Leakage Tree Data'!F73)="","",'[1]Leakage Tree Data'!F73)</f>
        <v/>
      </c>
      <c r="DD172" s="87" t="str">
        <f>IF(('[1]Leakage Tree Data'!G73)="","",'[1]Leakage Tree Data'!G73)</f>
        <v/>
      </c>
      <c r="DE172" s="87" t="str">
        <f>IF(('[1]Leakage Tree Data'!H73)="","",'[1]Leakage Tree Data'!H73)</f>
        <v/>
      </c>
      <c r="DF172" s="87" t="str">
        <f>IF(('[1]Leakage Tree Data'!I73)="","",'[1]Leakage Tree Data'!I73)</f>
        <v/>
      </c>
      <c r="DG172" s="87" t="str">
        <f>IF(('[1]Leakage Tree Data'!J73)="","",'[1]Leakage Tree Data'!J73)</f>
        <v/>
      </c>
      <c r="DH172" s="87" t="str">
        <f>IF(('[1]Leakage Tree Data'!K73)="","",'[1]Leakage Tree Data'!K73)</f>
        <v/>
      </c>
      <c r="DI172" s="87" t="str">
        <f>IF(('[1]Leakage Tree Data'!L73)="","",'[1]Leakage Tree Data'!L73)</f>
        <v/>
      </c>
      <c r="DJ172" s="87" t="str">
        <f>IF(('[1]Leakage Tree Data'!M73)="","",'[1]Leakage Tree Data'!M73)</f>
        <v/>
      </c>
      <c r="DK172" s="87" t="str">
        <f>IF(('[1]Leakage Tree Data'!N73)="","",'[1]Leakage Tree Data'!N73)</f>
        <v/>
      </c>
      <c r="DL172" s="87" t="str">
        <f>IF(('[1]Leakage Tree Data'!O73)="","",'[1]Leakage Tree Data'!O73)</f>
        <v/>
      </c>
      <c r="DM172" s="87" t="str">
        <f>IF(('[1]Leakage Tree Data'!P73)="","",'[1]Leakage Tree Data'!P73)</f>
        <v/>
      </c>
      <c r="DN172" s="87" t="str">
        <f>IF(('[1]Leakage Tree Data'!Q73)="","",'[1]Leakage Tree Data'!Q73)</f>
        <v/>
      </c>
      <c r="DO172" s="87" t="str">
        <f>IF(('[1]Leakage Tree Data'!R73)="","",'[1]Leakage Tree Data'!R73)</f>
        <v/>
      </c>
      <c r="DP172" s="87" t="str">
        <f>IF(('[1]Leakage Tree Data'!S73)="","",'[1]Leakage Tree Data'!S73)</f>
        <v/>
      </c>
      <c r="DQ172" s="87" t="str">
        <f>IF(('[1]Leakage Tree Data'!T73)="","",'[1]Leakage Tree Data'!T73)</f>
        <v/>
      </c>
      <c r="DR172" s="87" t="str">
        <f>IF(('[1]Leakage Tree Data'!U73)="","",'[1]Leakage Tree Data'!U73)</f>
        <v/>
      </c>
      <c r="DS172" s="87" t="str">
        <f>IF(('[1]Leakage Tree Data'!V73)="","",'[1]Leakage Tree Data'!V73)</f>
        <v/>
      </c>
      <c r="DT172" s="87" t="str">
        <f>IF(('[1]Leakage Tree Data'!W73)="","",'[1]Leakage Tree Data'!W73)</f>
        <v/>
      </c>
      <c r="DU172" s="87" t="str">
        <f>IF(('[1]Leakage Tree Data'!X73)="","",'[1]Leakage Tree Data'!X73)</f>
        <v/>
      </c>
      <c r="DV172" s="87" t="str">
        <f>IF(('[1]Leakage Tree Data'!Y73)="","",'[1]Leakage Tree Data'!Y73)</f>
        <v/>
      </c>
      <c r="DW172" s="87" t="str">
        <f>IF(('[1]Leakage Tree Data'!Z73)="","",'[1]Leakage Tree Data'!Z73)</f>
        <v/>
      </c>
      <c r="DX172" s="87" t="str">
        <f>IF(('[1]Leakage Tree Data'!AA73)="","",'[1]Leakage Tree Data'!AA73)</f>
        <v/>
      </c>
      <c r="DY172" s="87" t="str">
        <f>IF(('[1]Leakage Tree Data'!AB73)="","",'[1]Leakage Tree Data'!AB73)</f>
        <v/>
      </c>
      <c r="DZ172" s="87" t="str">
        <f>IF(('[1]Leakage Tree Data'!AC73)="","",'[1]Leakage Tree Data'!AC73)</f>
        <v/>
      </c>
      <c r="EA172" s="87" t="str">
        <f>IF(('[1]Leakage Tree Data'!AD73)="","",'[1]Leakage Tree Data'!AD73)</f>
        <v/>
      </c>
      <c r="EB172" s="87" t="str">
        <f>IF(('[1]Leakage Tree Data'!AE73)="","",'[1]Leakage Tree Data'!AE73)</f>
        <v/>
      </c>
      <c r="EC172" s="71" t="str">
        <f t="shared" si="23"/>
        <v/>
      </c>
      <c r="ED172" s="71" t="str">
        <f t="shared" si="24"/>
        <v/>
      </c>
      <c r="EE172" s="71" t="str">
        <f t="shared" si="25"/>
        <v/>
      </c>
      <c r="EF172" s="71" t="str">
        <f t="shared" si="26"/>
        <v/>
      </c>
      <c r="EG172" s="88" t="str">
        <f t="shared" si="27"/>
        <v/>
      </c>
      <c r="EH172" s="88" t="str">
        <f t="shared" si="28"/>
        <v/>
      </c>
      <c r="EI172" s="79"/>
      <c r="EJ172" s="79"/>
      <c r="EK172" s="80"/>
    </row>
    <row r="173" spans="1:14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65" t="str">
        <f t="shared" si="2"/>
        <v/>
      </c>
      <c r="CB173" s="72" t="str">
        <f t="shared" si="3"/>
        <v/>
      </c>
      <c r="CC173" s="73" t="str">
        <f t="shared" si="4"/>
        <v/>
      </c>
      <c r="CD173" s="72" t="str">
        <f t="shared" si="5"/>
        <v/>
      </c>
      <c r="CE173" s="73" t="str">
        <f t="shared" si="6"/>
        <v/>
      </c>
      <c r="CF173" s="72" t="str">
        <f t="shared" si="7"/>
        <v/>
      </c>
      <c r="CG173" s="73" t="str">
        <f t="shared" si="8"/>
        <v/>
      </c>
      <c r="CH173" s="72" t="str">
        <f t="shared" si="9"/>
        <v/>
      </c>
      <c r="CI173" s="73" t="str">
        <f t="shared" si="10"/>
        <v/>
      </c>
      <c r="CJ173" s="72" t="str">
        <f t="shared" si="11"/>
        <v/>
      </c>
      <c r="CK173" s="73" t="str">
        <f t="shared" si="12"/>
        <v/>
      </c>
      <c r="CL173" s="72" t="str">
        <f t="shared" si="13"/>
        <v/>
      </c>
      <c r="CM173" s="73" t="str">
        <f t="shared" si="14"/>
        <v/>
      </c>
      <c r="CN173" s="72" t="str">
        <f t="shared" si="15"/>
        <v/>
      </c>
      <c r="CO173" s="73" t="str">
        <f t="shared" si="16"/>
        <v/>
      </c>
      <c r="CP173" s="72" t="str">
        <f t="shared" si="17"/>
        <v/>
      </c>
      <c r="CQ173" s="73" t="str">
        <f t="shared" si="18"/>
        <v/>
      </c>
      <c r="CR173" s="72" t="str">
        <f t="shared" si="19"/>
        <v/>
      </c>
      <c r="CS173" s="73" t="str">
        <f t="shared" si="20"/>
        <v/>
      </c>
      <c r="CT173" s="72" t="str">
        <f t="shared" si="21"/>
        <v/>
      </c>
      <c r="CU173" s="73" t="str">
        <f t="shared" si="22"/>
        <v/>
      </c>
      <c r="CV173" s="65" t="str">
        <f t="shared" si="29"/>
        <v/>
      </c>
      <c r="CW173" s="65" t="str">
        <f t="shared" si="29"/>
        <v/>
      </c>
      <c r="CX173" s="77">
        <f>'[1]Leakage Tree Data'!A74</f>
        <v>0</v>
      </c>
      <c r="CY173" s="77">
        <f>'[1]Leakage Tree Data'!B74</f>
        <v>0</v>
      </c>
      <c r="CZ173" s="87" t="str">
        <f>IF(('[1]Leakage Tree Data'!C74)="","",'[1]Leakage Tree Data'!C74)</f>
        <v/>
      </c>
      <c r="DA173" s="87" t="str">
        <f>IF(('[1]Leakage Tree Data'!D74)="","",'[1]Leakage Tree Data'!D74)</f>
        <v/>
      </c>
      <c r="DB173" s="87" t="str">
        <f>IF(('[1]Leakage Tree Data'!E74)="","",'[1]Leakage Tree Data'!E74)</f>
        <v/>
      </c>
      <c r="DC173" s="87" t="str">
        <f>IF(('[1]Leakage Tree Data'!F74)="","",'[1]Leakage Tree Data'!F74)</f>
        <v/>
      </c>
      <c r="DD173" s="87" t="str">
        <f>IF(('[1]Leakage Tree Data'!G74)="","",'[1]Leakage Tree Data'!G74)</f>
        <v/>
      </c>
      <c r="DE173" s="87" t="str">
        <f>IF(('[1]Leakage Tree Data'!H74)="","",'[1]Leakage Tree Data'!H74)</f>
        <v/>
      </c>
      <c r="DF173" s="87" t="str">
        <f>IF(('[1]Leakage Tree Data'!I74)="","",'[1]Leakage Tree Data'!I74)</f>
        <v/>
      </c>
      <c r="DG173" s="87" t="str">
        <f>IF(('[1]Leakage Tree Data'!J74)="","",'[1]Leakage Tree Data'!J74)</f>
        <v/>
      </c>
      <c r="DH173" s="87" t="str">
        <f>IF(('[1]Leakage Tree Data'!K74)="","",'[1]Leakage Tree Data'!K74)</f>
        <v/>
      </c>
      <c r="DI173" s="87" t="str">
        <f>IF(('[1]Leakage Tree Data'!L74)="","",'[1]Leakage Tree Data'!L74)</f>
        <v/>
      </c>
      <c r="DJ173" s="87" t="str">
        <f>IF(('[1]Leakage Tree Data'!M74)="","",'[1]Leakage Tree Data'!M74)</f>
        <v/>
      </c>
      <c r="DK173" s="87" t="str">
        <f>IF(('[1]Leakage Tree Data'!N74)="","",'[1]Leakage Tree Data'!N74)</f>
        <v/>
      </c>
      <c r="DL173" s="87" t="str">
        <f>IF(('[1]Leakage Tree Data'!O74)="","",'[1]Leakage Tree Data'!O74)</f>
        <v/>
      </c>
      <c r="DM173" s="87" t="str">
        <f>IF(('[1]Leakage Tree Data'!P74)="","",'[1]Leakage Tree Data'!P74)</f>
        <v/>
      </c>
      <c r="DN173" s="87" t="str">
        <f>IF(('[1]Leakage Tree Data'!Q74)="","",'[1]Leakage Tree Data'!Q74)</f>
        <v/>
      </c>
      <c r="DO173" s="87" t="str">
        <f>IF(('[1]Leakage Tree Data'!R74)="","",'[1]Leakage Tree Data'!R74)</f>
        <v/>
      </c>
      <c r="DP173" s="87" t="str">
        <f>IF(('[1]Leakage Tree Data'!S74)="","",'[1]Leakage Tree Data'!S74)</f>
        <v/>
      </c>
      <c r="DQ173" s="87" t="str">
        <f>IF(('[1]Leakage Tree Data'!T74)="","",'[1]Leakage Tree Data'!T74)</f>
        <v/>
      </c>
      <c r="DR173" s="87" t="str">
        <f>IF(('[1]Leakage Tree Data'!U74)="","",'[1]Leakage Tree Data'!U74)</f>
        <v/>
      </c>
      <c r="DS173" s="87" t="str">
        <f>IF(('[1]Leakage Tree Data'!V74)="","",'[1]Leakage Tree Data'!V74)</f>
        <v/>
      </c>
      <c r="DT173" s="87" t="str">
        <f>IF(('[1]Leakage Tree Data'!W74)="","",'[1]Leakage Tree Data'!W74)</f>
        <v/>
      </c>
      <c r="DU173" s="87" t="str">
        <f>IF(('[1]Leakage Tree Data'!X74)="","",'[1]Leakage Tree Data'!X74)</f>
        <v/>
      </c>
      <c r="DV173" s="87" t="str">
        <f>IF(('[1]Leakage Tree Data'!Y74)="","",'[1]Leakage Tree Data'!Y74)</f>
        <v/>
      </c>
      <c r="DW173" s="87" t="str">
        <f>IF(('[1]Leakage Tree Data'!Z74)="","",'[1]Leakage Tree Data'!Z74)</f>
        <v/>
      </c>
      <c r="DX173" s="87" t="str">
        <f>IF(('[1]Leakage Tree Data'!AA74)="","",'[1]Leakage Tree Data'!AA74)</f>
        <v/>
      </c>
      <c r="DY173" s="87" t="str">
        <f>IF(('[1]Leakage Tree Data'!AB74)="","",'[1]Leakage Tree Data'!AB74)</f>
        <v/>
      </c>
      <c r="DZ173" s="87" t="str">
        <f>IF(('[1]Leakage Tree Data'!AC74)="","",'[1]Leakage Tree Data'!AC74)</f>
        <v/>
      </c>
      <c r="EA173" s="87" t="str">
        <f>IF(('[1]Leakage Tree Data'!AD74)="","",'[1]Leakage Tree Data'!AD74)</f>
        <v/>
      </c>
      <c r="EB173" s="87" t="str">
        <f>IF(('[1]Leakage Tree Data'!AE74)="","",'[1]Leakage Tree Data'!AE74)</f>
        <v/>
      </c>
      <c r="EC173" s="71" t="str">
        <f t="shared" si="23"/>
        <v/>
      </c>
      <c r="ED173" s="71" t="str">
        <f t="shared" si="24"/>
        <v/>
      </c>
      <c r="EE173" s="71" t="str">
        <f t="shared" si="25"/>
        <v/>
      </c>
      <c r="EF173" s="71" t="str">
        <f t="shared" si="26"/>
        <v/>
      </c>
      <c r="EG173" s="88" t="str">
        <f t="shared" si="27"/>
        <v/>
      </c>
      <c r="EH173" s="88" t="str">
        <f t="shared" si="28"/>
        <v/>
      </c>
      <c r="EI173" s="79"/>
      <c r="EJ173" s="79"/>
      <c r="EK173" s="80"/>
    </row>
    <row r="174" spans="1:14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65" t="str">
        <f t="shared" ref="CA174:CA206" si="30">IF(ISERROR(FIND("Walmart",CV174))=FALSE,CW174,"")</f>
        <v/>
      </c>
      <c r="CB174" s="72" t="str">
        <f t="shared" ref="CB174:CB206" si="31">IF(AND(CV174=CW174,CV174&lt;&gt;"",DI$107&lt;&gt;"",DK174&lt;&gt;""),IF(CW$100="Y",DK174-IF(ISERROR(VLOOKUP(CV174,$CA$109:$DK$206,37,FALSE))=TRUE,0,IF(VLOOKUP(CV174,$CA$109:$DK$206,37,FALSE)="",0,VLOOKUP(CV174,$CA$109:$DK$206,37,FALSE))),DK174-IF(AND(CW$101="Y",CV174=$CW$107),DI$107,0)),"")</f>
        <v/>
      </c>
      <c r="CC174" s="73" t="str">
        <f t="shared" ref="CC174:CC206" si="32">IF(CB174&lt;&gt;"",IF(CB174&gt;0,RANK(CB174,$CB$107:$CB$206),""),"")</f>
        <v/>
      </c>
      <c r="CD174" s="72" t="str">
        <f t="shared" ref="CD174:CD206" si="33">IF(AND(ISERROR(FIND("NeighMkt",$CX$101))=FALSE,LEFT($CW$107,10)="ALL OUTLET",$CA174&lt;&gt;"",DK174&lt;&gt;""),"",IF(AND($CV174&lt;&gt;$CW174,$CW174=CD$106),$DK174,""))</f>
        <v/>
      </c>
      <c r="CE174" s="73" t="str">
        <f t="shared" ref="CE174:CE206" si="34">IF(CD174&lt;&gt;"",IF(CD174&gt;0,RANK(CD174,$CD$107:$CD$206),""),"")</f>
        <v/>
      </c>
      <c r="CF174" s="72" t="str">
        <f t="shared" ref="CF174:CF206" si="35">IF(AND(ISERROR(FIND("NeighMkt",$CX$101))=FALSE,LEFT($CW$107,10)="ALL OUTLET",$CA174&lt;&gt;"",DK174&lt;&gt;""),"",IF(AND($CV174&lt;&gt;$CW174,$CW174=CF$106),$DK174,""))</f>
        <v/>
      </c>
      <c r="CG174" s="73" t="str">
        <f t="shared" ref="CG174:CG206" si="36">IF(CF174&lt;&gt;"",IF(CF174&gt;0,RANK(CF174,$CF$107:$CF$206),""),"")</f>
        <v/>
      </c>
      <c r="CH174" s="72" t="str">
        <f t="shared" ref="CH174:CH206" si="37">IF(AND(ISERROR(FIND("NeighMkt",$CX$101))=FALSE,LEFT($CW$107,10)="ALL OUTLET",$CA174&lt;&gt;"",DK174&lt;&gt;""),"",IF(AND($CV174&lt;&gt;$CW174,$CW174=CH$106),$DK174,""))</f>
        <v/>
      </c>
      <c r="CI174" s="73" t="str">
        <f t="shared" ref="CI174:CI206" si="38">IF(CH174&lt;&gt;"",IF(CH174&gt;0,RANK(CH174,$CH$107:$CH$206),""),"")</f>
        <v/>
      </c>
      <c r="CJ174" s="72" t="str">
        <f t="shared" ref="CJ174:CJ206" si="39">IF(AND(ISERROR(FIND("NeighMkt",$CX$101))=FALSE,LEFT($CW$107,10)="ALL OUTLET",$CA174&lt;&gt;"",DK174&lt;&gt;""),"",IF(AND($CV174&lt;&gt;$CW174,$CW174=CJ$106),$DK174,""))</f>
        <v/>
      </c>
      <c r="CK174" s="73" t="str">
        <f t="shared" ref="CK174:CK206" si="40">IF(CJ174&lt;&gt;"",IF(CJ174&gt;0,RANK(CJ174,$CJ$107:$CJ$206),""),"")</f>
        <v/>
      </c>
      <c r="CL174" s="72" t="str">
        <f t="shared" ref="CL174:CL206" si="41">IF(AND(CV174=CW174,CV174&lt;&gt;"",DJ174&lt;&gt;""),IF(AND(ISERROR(FIND("NeighMkt",$CX$101))=FALSE,LEFT($CW$107,10)="ALL OUTLET"),DJ174-IF(ISERROR(VLOOKUP(CV174,$CA$109:$DK$206,36,FALSE))=TRUE,0,IF(VLOOKUP(CV174,$CA$109:$DK$206,36,FALSE)="",0,VLOOKUP(CV174,$CA$109:$DK$206,36,FALSE))),DJ174),"")</f>
        <v/>
      </c>
      <c r="CM174" s="73" t="str">
        <f t="shared" ref="CM174:CM206" si="42">IF(CL174&lt;&gt;"",IF(CL174&gt;0,RANK(CL174,$CL$107:$CL$206),""),"")</f>
        <v/>
      </c>
      <c r="CN174" s="72" t="str">
        <f t="shared" ref="CN174:CN206" si="43">IF(AND(ISERROR(FIND("NeighMkt",$CX$101))=FALSE,LEFT($CW$107,10)="ALL OUTLET",$CA174&lt;&gt;"",DJ174&lt;&gt;""),"",IF(AND($CV174&lt;&gt;$CW174,$CW174=CN$106),$DJ174,""))</f>
        <v/>
      </c>
      <c r="CO174" s="73" t="str">
        <f t="shared" ref="CO174:CO206" si="44">IF(CN174&lt;&gt;"",IF(CN174&gt;0,RANK(CN174,$CN$107:$CN$206),""),"")</f>
        <v/>
      </c>
      <c r="CP174" s="72" t="str">
        <f t="shared" ref="CP174:CP206" si="45">IF(AND(ISERROR(FIND("NeighMkt",$CX$101))=FALSE,LEFT($CW$107,10)="ALL OUTLET",$CA174&lt;&gt;"",DJ174&lt;&gt;""),"",IF(AND($CV174&lt;&gt;$CW174,$CW174=CP$106),$DJ174,""))</f>
        <v/>
      </c>
      <c r="CQ174" s="73" t="str">
        <f t="shared" ref="CQ174:CQ206" si="46">IF(CP174&lt;&gt;"",IF(CP174&gt;0,RANK(CP174,$CP$107:$CP$206),""),"")</f>
        <v/>
      </c>
      <c r="CR174" s="72" t="str">
        <f t="shared" ref="CR174:CR206" si="47">IF(AND(ISERROR(FIND("NeighMkt",$CX$101))=FALSE,LEFT($CW$107,10)="ALL OUTLET",$CA174&lt;&gt;"",DJ174&lt;&gt;""),"",IF(AND($CV174&lt;&gt;$CW174,$CW174=CR$106),$DJ174,""))</f>
        <v/>
      </c>
      <c r="CS174" s="73" t="str">
        <f t="shared" ref="CS174:CS206" si="48">IF(CR174&lt;&gt;"",IF(CR174&gt;0,RANK(CR174,$CR$107:$CR$206),""),"")</f>
        <v/>
      </c>
      <c r="CT174" s="72" t="str">
        <f t="shared" ref="CT174:CT206" si="49">IF(AND(ISERROR(FIND("NeighMkt",$CX$101))=FALSE,LEFT($CW$107,10)="ALL OUTLET",$CA174&lt;&gt;"",DJ174&lt;&gt;""),"",IF(AND($CV174&lt;&gt;$CW174,$CW174=CT$106),$DJ174,""))</f>
        <v/>
      </c>
      <c r="CU174" s="73" t="str">
        <f t="shared" ref="CU174:CU206" si="50">IF(CT174&lt;&gt;"",IF(CT174&gt;0,RANK(CT174,$CT$107:$CT$206),""),"")</f>
        <v/>
      </c>
      <c r="CV174" s="65" t="str">
        <f t="shared" si="29"/>
        <v/>
      </c>
      <c r="CW174" s="65" t="str">
        <f t="shared" si="29"/>
        <v/>
      </c>
      <c r="CX174" s="77">
        <f>'[1]Leakage Tree Data'!A75</f>
        <v>0</v>
      </c>
      <c r="CY174" s="77">
        <f>'[1]Leakage Tree Data'!B75</f>
        <v>0</v>
      </c>
      <c r="CZ174" s="87" t="str">
        <f>IF(('[1]Leakage Tree Data'!C75)="","",'[1]Leakage Tree Data'!C75)</f>
        <v/>
      </c>
      <c r="DA174" s="87" t="str">
        <f>IF(('[1]Leakage Tree Data'!D75)="","",'[1]Leakage Tree Data'!D75)</f>
        <v/>
      </c>
      <c r="DB174" s="87" t="str">
        <f>IF(('[1]Leakage Tree Data'!E75)="","",'[1]Leakage Tree Data'!E75)</f>
        <v/>
      </c>
      <c r="DC174" s="87" t="str">
        <f>IF(('[1]Leakage Tree Data'!F75)="","",'[1]Leakage Tree Data'!F75)</f>
        <v/>
      </c>
      <c r="DD174" s="87" t="str">
        <f>IF(('[1]Leakage Tree Data'!G75)="","",'[1]Leakage Tree Data'!G75)</f>
        <v/>
      </c>
      <c r="DE174" s="87" t="str">
        <f>IF(('[1]Leakage Tree Data'!H75)="","",'[1]Leakage Tree Data'!H75)</f>
        <v/>
      </c>
      <c r="DF174" s="87" t="str">
        <f>IF(('[1]Leakage Tree Data'!I75)="","",'[1]Leakage Tree Data'!I75)</f>
        <v/>
      </c>
      <c r="DG174" s="87" t="str">
        <f>IF(('[1]Leakage Tree Data'!J75)="","",'[1]Leakage Tree Data'!J75)</f>
        <v/>
      </c>
      <c r="DH174" s="87" t="str">
        <f>IF(('[1]Leakage Tree Data'!K75)="","",'[1]Leakage Tree Data'!K75)</f>
        <v/>
      </c>
      <c r="DI174" s="87" t="str">
        <f>IF(('[1]Leakage Tree Data'!L75)="","",'[1]Leakage Tree Data'!L75)</f>
        <v/>
      </c>
      <c r="DJ174" s="87" t="str">
        <f>IF(('[1]Leakage Tree Data'!M75)="","",'[1]Leakage Tree Data'!M75)</f>
        <v/>
      </c>
      <c r="DK174" s="87" t="str">
        <f>IF(('[1]Leakage Tree Data'!N75)="","",'[1]Leakage Tree Data'!N75)</f>
        <v/>
      </c>
      <c r="DL174" s="87" t="str">
        <f>IF(('[1]Leakage Tree Data'!O75)="","",'[1]Leakage Tree Data'!O75)</f>
        <v/>
      </c>
      <c r="DM174" s="87" t="str">
        <f>IF(('[1]Leakage Tree Data'!P75)="","",'[1]Leakage Tree Data'!P75)</f>
        <v/>
      </c>
      <c r="DN174" s="87" t="str">
        <f>IF(('[1]Leakage Tree Data'!Q75)="","",'[1]Leakage Tree Data'!Q75)</f>
        <v/>
      </c>
      <c r="DO174" s="87" t="str">
        <f>IF(('[1]Leakage Tree Data'!R75)="","",'[1]Leakage Tree Data'!R75)</f>
        <v/>
      </c>
      <c r="DP174" s="87" t="str">
        <f>IF(('[1]Leakage Tree Data'!S75)="","",'[1]Leakage Tree Data'!S75)</f>
        <v/>
      </c>
      <c r="DQ174" s="87" t="str">
        <f>IF(('[1]Leakage Tree Data'!T75)="","",'[1]Leakage Tree Data'!T75)</f>
        <v/>
      </c>
      <c r="DR174" s="87" t="str">
        <f>IF(('[1]Leakage Tree Data'!U75)="","",'[1]Leakage Tree Data'!U75)</f>
        <v/>
      </c>
      <c r="DS174" s="87" t="str">
        <f>IF(('[1]Leakage Tree Data'!V75)="","",'[1]Leakage Tree Data'!V75)</f>
        <v/>
      </c>
      <c r="DT174" s="87" t="str">
        <f>IF(('[1]Leakage Tree Data'!W75)="","",'[1]Leakage Tree Data'!W75)</f>
        <v/>
      </c>
      <c r="DU174" s="87" t="str">
        <f>IF(('[1]Leakage Tree Data'!X75)="","",'[1]Leakage Tree Data'!X75)</f>
        <v/>
      </c>
      <c r="DV174" s="87" t="str">
        <f>IF(('[1]Leakage Tree Data'!Y75)="","",'[1]Leakage Tree Data'!Y75)</f>
        <v/>
      </c>
      <c r="DW174" s="87" t="str">
        <f>IF(('[1]Leakage Tree Data'!Z75)="","",'[1]Leakage Tree Data'!Z75)</f>
        <v/>
      </c>
      <c r="DX174" s="87" t="str">
        <f>IF(('[1]Leakage Tree Data'!AA75)="","",'[1]Leakage Tree Data'!AA75)</f>
        <v/>
      </c>
      <c r="DY174" s="87" t="str">
        <f>IF(('[1]Leakage Tree Data'!AB75)="","",'[1]Leakage Tree Data'!AB75)</f>
        <v/>
      </c>
      <c r="DZ174" s="87" t="str">
        <f>IF(('[1]Leakage Tree Data'!AC75)="","",'[1]Leakage Tree Data'!AC75)</f>
        <v/>
      </c>
      <c r="EA174" s="87" t="str">
        <f>IF(('[1]Leakage Tree Data'!AD75)="","",'[1]Leakage Tree Data'!AD75)</f>
        <v/>
      </c>
      <c r="EB174" s="87" t="str">
        <f>IF(('[1]Leakage Tree Data'!AE75)="","",'[1]Leakage Tree Data'!AE75)</f>
        <v/>
      </c>
      <c r="EC174" s="71" t="str">
        <f t="shared" ref="EC174:EC206" si="51">IF(AND(CV174=CW174,CV174&lt;&gt;"",DJ174&lt;&gt;""),IF(AND(ISERROR(FIND("NeighMkt",$CX$101))=FALSE,LEFT($CW$107,10)="ALL OUTLET"),DJ174-IF(ISERROR(VLOOKUP(CV174,$CA$109:$DK$206,36,FALSE))=TRUE,0,IF(VLOOKUP(CV174,$CA$109:$DK$206,36,FALSE)="",0,VLOOKUP(CV174,$CA$109:$DK$206,36,FALSE))),DJ174),"")</f>
        <v/>
      </c>
      <c r="ED174" s="71" t="str">
        <f t="shared" ref="ED174:ED206" si="52">IF(AND(CV174=CW174,CV174&lt;&gt;"",DI$107&lt;&gt;"",DK174&lt;&gt;""),IF(CW$100="Y",DK174-IF(ISERROR(VLOOKUP(CV174,$CA$109:$DK$206,37,FALSE))=TRUE,0,IF(VLOOKUP(CV174,$CA$109:$DK$206,37,FALSE)="",0,VLOOKUP(CV174,$CA$109:$DK$206,37,FALSE))),DK174-IF(AND(CW$101="Y",CV174=$CW$107),DI$107,0)),"")</f>
        <v/>
      </c>
      <c r="EE174" s="71" t="str">
        <f t="shared" ref="EE174:EE206" si="53">IF(AND(CV174=CW174,CV174&lt;&gt;"",DJ174&lt;&gt;"",DY174&lt;&gt;""),IF(AND(ISERROR(FIND("NeighMkt",$CX$101))=FALSE,LEFT($CW$107,10)="ALL OUTLET"),DY174-IF(ISERROR(VLOOKUP(CV174,$CA$109:$DZ$206,51,FALSE))=TRUE,0,IF(VLOOKUP(CV174,$CA$109:$DZ$206,51,FALSE)="",0,VLOOKUP(CV174,$CA$109:$DZ$206,51,FALSE))),DY174),"")</f>
        <v/>
      </c>
      <c r="EF174" s="71" t="str">
        <f t="shared" ref="EF174:EF206" si="54">IF(AND(CV174=CW174,CV174&lt;&gt;"",DI$107&lt;&gt;"",DK174&lt;&gt;"",DZ174&lt;&gt;""),IF(CW$100="Y",DZ174-IF(ISERROR(VLOOKUP(CV174,$CA$109:$DZ$206,52,FALSE))=TRUE,0,IF(VLOOKUP(CV174,$CA$109:$DZ$206,52,FALSE)="",0,VLOOKUP(CV174,$CA$109:$DZ$206,52,FALSE))),DZ174-IF(AND(CW$101="Y",CV174=$CW$107),DX$107,0)),"")</f>
        <v/>
      </c>
      <c r="EG174" s="88" t="str">
        <f t="shared" ref="EG174:EG206" si="55">IF(AND(CV174=CW174,CV174&lt;&gt;"",DJ174&lt;&gt;"",EE174&lt;&gt;""),EC174/$DJ$108-(EC174-EE174)/($DJ$108-$DY$108),"")</f>
        <v/>
      </c>
      <c r="EH174" s="88" t="str">
        <f t="shared" ref="EH174:EH206" si="56">IF(AND(CV174=CW174,CV174&lt;&gt;"",DI$107&lt;&gt;"",DK174&lt;&gt;"",EF174&lt;&gt;""),ED174/$DI$108-(ED174-EF174)/($DI$108-$DX$108),"")</f>
        <v/>
      </c>
      <c r="EI174" s="79"/>
      <c r="EJ174" s="79"/>
      <c r="EK174" s="80"/>
    </row>
    <row r="175" spans="1:14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65" t="str">
        <f t="shared" si="30"/>
        <v/>
      </c>
      <c r="CB175" s="72" t="str">
        <f t="shared" si="31"/>
        <v/>
      </c>
      <c r="CC175" s="73" t="str">
        <f t="shared" si="32"/>
        <v/>
      </c>
      <c r="CD175" s="72" t="str">
        <f t="shared" si="33"/>
        <v/>
      </c>
      <c r="CE175" s="73" t="str">
        <f t="shared" si="34"/>
        <v/>
      </c>
      <c r="CF175" s="72" t="str">
        <f t="shared" si="35"/>
        <v/>
      </c>
      <c r="CG175" s="73" t="str">
        <f t="shared" si="36"/>
        <v/>
      </c>
      <c r="CH175" s="72" t="str">
        <f t="shared" si="37"/>
        <v/>
      </c>
      <c r="CI175" s="73" t="str">
        <f t="shared" si="38"/>
        <v/>
      </c>
      <c r="CJ175" s="72" t="str">
        <f t="shared" si="39"/>
        <v/>
      </c>
      <c r="CK175" s="73" t="str">
        <f t="shared" si="40"/>
        <v/>
      </c>
      <c r="CL175" s="72" t="str">
        <f t="shared" si="41"/>
        <v/>
      </c>
      <c r="CM175" s="73" t="str">
        <f t="shared" si="42"/>
        <v/>
      </c>
      <c r="CN175" s="72" t="str">
        <f t="shared" si="43"/>
        <v/>
      </c>
      <c r="CO175" s="73" t="str">
        <f t="shared" si="44"/>
        <v/>
      </c>
      <c r="CP175" s="72" t="str">
        <f t="shared" si="45"/>
        <v/>
      </c>
      <c r="CQ175" s="73" t="str">
        <f t="shared" si="46"/>
        <v/>
      </c>
      <c r="CR175" s="72" t="str">
        <f t="shared" si="47"/>
        <v/>
      </c>
      <c r="CS175" s="73" t="str">
        <f t="shared" si="48"/>
        <v/>
      </c>
      <c r="CT175" s="72" t="str">
        <f t="shared" si="49"/>
        <v/>
      </c>
      <c r="CU175" s="73" t="str">
        <f t="shared" si="50"/>
        <v/>
      </c>
      <c r="CV175" s="65" t="str">
        <f t="shared" si="29"/>
        <v/>
      </c>
      <c r="CW175" s="65" t="str">
        <f t="shared" si="29"/>
        <v/>
      </c>
      <c r="CX175" s="77">
        <f>'[1]Leakage Tree Data'!A76</f>
        <v>0</v>
      </c>
      <c r="CY175" s="77">
        <f>'[1]Leakage Tree Data'!B76</f>
        <v>0</v>
      </c>
      <c r="CZ175" s="87" t="str">
        <f>IF(('[1]Leakage Tree Data'!C76)="","",'[1]Leakage Tree Data'!C76)</f>
        <v/>
      </c>
      <c r="DA175" s="87" t="str">
        <f>IF(('[1]Leakage Tree Data'!D76)="","",'[1]Leakage Tree Data'!D76)</f>
        <v/>
      </c>
      <c r="DB175" s="87" t="str">
        <f>IF(('[1]Leakage Tree Data'!E76)="","",'[1]Leakage Tree Data'!E76)</f>
        <v/>
      </c>
      <c r="DC175" s="87" t="str">
        <f>IF(('[1]Leakage Tree Data'!F76)="","",'[1]Leakage Tree Data'!F76)</f>
        <v/>
      </c>
      <c r="DD175" s="87" t="str">
        <f>IF(('[1]Leakage Tree Data'!G76)="","",'[1]Leakage Tree Data'!G76)</f>
        <v/>
      </c>
      <c r="DE175" s="87" t="str">
        <f>IF(('[1]Leakage Tree Data'!H76)="","",'[1]Leakage Tree Data'!H76)</f>
        <v/>
      </c>
      <c r="DF175" s="87" t="str">
        <f>IF(('[1]Leakage Tree Data'!I76)="","",'[1]Leakage Tree Data'!I76)</f>
        <v/>
      </c>
      <c r="DG175" s="87" t="str">
        <f>IF(('[1]Leakage Tree Data'!J76)="","",'[1]Leakage Tree Data'!J76)</f>
        <v/>
      </c>
      <c r="DH175" s="87" t="str">
        <f>IF(('[1]Leakage Tree Data'!K76)="","",'[1]Leakage Tree Data'!K76)</f>
        <v/>
      </c>
      <c r="DI175" s="87" t="str">
        <f>IF(('[1]Leakage Tree Data'!L76)="","",'[1]Leakage Tree Data'!L76)</f>
        <v/>
      </c>
      <c r="DJ175" s="87" t="str">
        <f>IF(('[1]Leakage Tree Data'!M76)="","",'[1]Leakage Tree Data'!M76)</f>
        <v/>
      </c>
      <c r="DK175" s="87" t="str">
        <f>IF(('[1]Leakage Tree Data'!N76)="","",'[1]Leakage Tree Data'!N76)</f>
        <v/>
      </c>
      <c r="DL175" s="87" t="str">
        <f>IF(('[1]Leakage Tree Data'!O76)="","",'[1]Leakage Tree Data'!O76)</f>
        <v/>
      </c>
      <c r="DM175" s="87" t="str">
        <f>IF(('[1]Leakage Tree Data'!P76)="","",'[1]Leakage Tree Data'!P76)</f>
        <v/>
      </c>
      <c r="DN175" s="87" t="str">
        <f>IF(('[1]Leakage Tree Data'!Q76)="","",'[1]Leakage Tree Data'!Q76)</f>
        <v/>
      </c>
      <c r="DO175" s="87" t="str">
        <f>IF(('[1]Leakage Tree Data'!R76)="","",'[1]Leakage Tree Data'!R76)</f>
        <v/>
      </c>
      <c r="DP175" s="87" t="str">
        <f>IF(('[1]Leakage Tree Data'!S76)="","",'[1]Leakage Tree Data'!S76)</f>
        <v/>
      </c>
      <c r="DQ175" s="87" t="str">
        <f>IF(('[1]Leakage Tree Data'!T76)="","",'[1]Leakage Tree Data'!T76)</f>
        <v/>
      </c>
      <c r="DR175" s="87" t="str">
        <f>IF(('[1]Leakage Tree Data'!U76)="","",'[1]Leakage Tree Data'!U76)</f>
        <v/>
      </c>
      <c r="DS175" s="87" t="str">
        <f>IF(('[1]Leakage Tree Data'!V76)="","",'[1]Leakage Tree Data'!V76)</f>
        <v/>
      </c>
      <c r="DT175" s="87" t="str">
        <f>IF(('[1]Leakage Tree Data'!W76)="","",'[1]Leakage Tree Data'!W76)</f>
        <v/>
      </c>
      <c r="DU175" s="87" t="str">
        <f>IF(('[1]Leakage Tree Data'!X76)="","",'[1]Leakage Tree Data'!X76)</f>
        <v/>
      </c>
      <c r="DV175" s="87" t="str">
        <f>IF(('[1]Leakage Tree Data'!Y76)="","",'[1]Leakage Tree Data'!Y76)</f>
        <v/>
      </c>
      <c r="DW175" s="87" t="str">
        <f>IF(('[1]Leakage Tree Data'!Z76)="","",'[1]Leakage Tree Data'!Z76)</f>
        <v/>
      </c>
      <c r="DX175" s="87" t="str">
        <f>IF(('[1]Leakage Tree Data'!AA76)="","",'[1]Leakage Tree Data'!AA76)</f>
        <v/>
      </c>
      <c r="DY175" s="87" t="str">
        <f>IF(('[1]Leakage Tree Data'!AB76)="","",'[1]Leakage Tree Data'!AB76)</f>
        <v/>
      </c>
      <c r="DZ175" s="87" t="str">
        <f>IF(('[1]Leakage Tree Data'!AC76)="","",'[1]Leakage Tree Data'!AC76)</f>
        <v/>
      </c>
      <c r="EA175" s="87" t="str">
        <f>IF(('[1]Leakage Tree Data'!AD76)="","",'[1]Leakage Tree Data'!AD76)</f>
        <v/>
      </c>
      <c r="EB175" s="87" t="str">
        <f>IF(('[1]Leakage Tree Data'!AE76)="","",'[1]Leakage Tree Data'!AE76)</f>
        <v/>
      </c>
      <c r="EC175" s="71" t="str">
        <f t="shared" si="51"/>
        <v/>
      </c>
      <c r="ED175" s="71" t="str">
        <f t="shared" si="52"/>
        <v/>
      </c>
      <c r="EE175" s="71" t="str">
        <f t="shared" si="53"/>
        <v/>
      </c>
      <c r="EF175" s="71" t="str">
        <f t="shared" si="54"/>
        <v/>
      </c>
      <c r="EG175" s="88" t="str">
        <f t="shared" si="55"/>
        <v/>
      </c>
      <c r="EH175" s="88" t="str">
        <f t="shared" si="56"/>
        <v/>
      </c>
      <c r="EI175" s="79"/>
      <c r="EJ175" s="79"/>
      <c r="EK175" s="80"/>
    </row>
    <row r="176" spans="1:14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65" t="str">
        <f t="shared" si="30"/>
        <v/>
      </c>
      <c r="CB176" s="72" t="str">
        <f t="shared" si="31"/>
        <v/>
      </c>
      <c r="CC176" s="73" t="str">
        <f t="shared" si="32"/>
        <v/>
      </c>
      <c r="CD176" s="72" t="str">
        <f t="shared" si="33"/>
        <v/>
      </c>
      <c r="CE176" s="73" t="str">
        <f t="shared" si="34"/>
        <v/>
      </c>
      <c r="CF176" s="72" t="str">
        <f t="shared" si="35"/>
        <v/>
      </c>
      <c r="CG176" s="73" t="str">
        <f t="shared" si="36"/>
        <v/>
      </c>
      <c r="CH176" s="72" t="str">
        <f t="shared" si="37"/>
        <v/>
      </c>
      <c r="CI176" s="73" t="str">
        <f t="shared" si="38"/>
        <v/>
      </c>
      <c r="CJ176" s="72" t="str">
        <f t="shared" si="39"/>
        <v/>
      </c>
      <c r="CK176" s="73" t="str">
        <f t="shared" si="40"/>
        <v/>
      </c>
      <c r="CL176" s="72" t="str">
        <f t="shared" si="41"/>
        <v/>
      </c>
      <c r="CM176" s="73" t="str">
        <f t="shared" si="42"/>
        <v/>
      </c>
      <c r="CN176" s="72" t="str">
        <f t="shared" si="43"/>
        <v/>
      </c>
      <c r="CO176" s="73" t="str">
        <f t="shared" si="44"/>
        <v/>
      </c>
      <c r="CP176" s="72" t="str">
        <f t="shared" si="45"/>
        <v/>
      </c>
      <c r="CQ176" s="73" t="str">
        <f t="shared" si="46"/>
        <v/>
      </c>
      <c r="CR176" s="72" t="str">
        <f t="shared" si="47"/>
        <v/>
      </c>
      <c r="CS176" s="73" t="str">
        <f t="shared" si="48"/>
        <v/>
      </c>
      <c r="CT176" s="72" t="str">
        <f t="shared" si="49"/>
        <v/>
      </c>
      <c r="CU176" s="73" t="str">
        <f t="shared" si="50"/>
        <v/>
      </c>
      <c r="CV176" s="65" t="str">
        <f t="shared" si="29"/>
        <v/>
      </c>
      <c r="CW176" s="65" t="str">
        <f t="shared" si="29"/>
        <v/>
      </c>
      <c r="CX176" s="77">
        <f>'[1]Leakage Tree Data'!A77</f>
        <v>0</v>
      </c>
      <c r="CY176" s="77">
        <f>'[1]Leakage Tree Data'!B77</f>
        <v>0</v>
      </c>
      <c r="CZ176" s="87" t="str">
        <f>IF(('[1]Leakage Tree Data'!C77)="","",'[1]Leakage Tree Data'!C77)</f>
        <v/>
      </c>
      <c r="DA176" s="87" t="str">
        <f>IF(('[1]Leakage Tree Data'!D77)="","",'[1]Leakage Tree Data'!D77)</f>
        <v/>
      </c>
      <c r="DB176" s="87" t="str">
        <f>IF(('[1]Leakage Tree Data'!E77)="","",'[1]Leakage Tree Data'!E77)</f>
        <v/>
      </c>
      <c r="DC176" s="87" t="str">
        <f>IF(('[1]Leakage Tree Data'!F77)="","",'[1]Leakage Tree Data'!F77)</f>
        <v/>
      </c>
      <c r="DD176" s="87" t="str">
        <f>IF(('[1]Leakage Tree Data'!G77)="","",'[1]Leakage Tree Data'!G77)</f>
        <v/>
      </c>
      <c r="DE176" s="87" t="str">
        <f>IF(('[1]Leakage Tree Data'!H77)="","",'[1]Leakage Tree Data'!H77)</f>
        <v/>
      </c>
      <c r="DF176" s="87" t="str">
        <f>IF(('[1]Leakage Tree Data'!I77)="","",'[1]Leakage Tree Data'!I77)</f>
        <v/>
      </c>
      <c r="DG176" s="87" t="str">
        <f>IF(('[1]Leakage Tree Data'!J77)="","",'[1]Leakage Tree Data'!J77)</f>
        <v/>
      </c>
      <c r="DH176" s="87" t="str">
        <f>IF(('[1]Leakage Tree Data'!K77)="","",'[1]Leakage Tree Data'!K77)</f>
        <v/>
      </c>
      <c r="DI176" s="87" t="str">
        <f>IF(('[1]Leakage Tree Data'!L77)="","",'[1]Leakage Tree Data'!L77)</f>
        <v/>
      </c>
      <c r="DJ176" s="87" t="str">
        <f>IF(('[1]Leakage Tree Data'!M77)="","",'[1]Leakage Tree Data'!M77)</f>
        <v/>
      </c>
      <c r="DK176" s="87" t="str">
        <f>IF(('[1]Leakage Tree Data'!N77)="","",'[1]Leakage Tree Data'!N77)</f>
        <v/>
      </c>
      <c r="DL176" s="87" t="str">
        <f>IF(('[1]Leakage Tree Data'!O77)="","",'[1]Leakage Tree Data'!O77)</f>
        <v/>
      </c>
      <c r="DM176" s="87" t="str">
        <f>IF(('[1]Leakage Tree Data'!P77)="","",'[1]Leakage Tree Data'!P77)</f>
        <v/>
      </c>
      <c r="DN176" s="87" t="str">
        <f>IF(('[1]Leakage Tree Data'!Q77)="","",'[1]Leakage Tree Data'!Q77)</f>
        <v/>
      </c>
      <c r="DO176" s="87" t="str">
        <f>IF(('[1]Leakage Tree Data'!R77)="","",'[1]Leakage Tree Data'!R77)</f>
        <v/>
      </c>
      <c r="DP176" s="87" t="str">
        <f>IF(('[1]Leakage Tree Data'!S77)="","",'[1]Leakage Tree Data'!S77)</f>
        <v/>
      </c>
      <c r="DQ176" s="87" t="str">
        <f>IF(('[1]Leakage Tree Data'!T77)="","",'[1]Leakage Tree Data'!T77)</f>
        <v/>
      </c>
      <c r="DR176" s="87" t="str">
        <f>IF(('[1]Leakage Tree Data'!U77)="","",'[1]Leakage Tree Data'!U77)</f>
        <v/>
      </c>
      <c r="DS176" s="87" t="str">
        <f>IF(('[1]Leakage Tree Data'!V77)="","",'[1]Leakage Tree Data'!V77)</f>
        <v/>
      </c>
      <c r="DT176" s="87" t="str">
        <f>IF(('[1]Leakage Tree Data'!W77)="","",'[1]Leakage Tree Data'!W77)</f>
        <v/>
      </c>
      <c r="DU176" s="87" t="str">
        <f>IF(('[1]Leakage Tree Data'!X77)="","",'[1]Leakage Tree Data'!X77)</f>
        <v/>
      </c>
      <c r="DV176" s="87" t="str">
        <f>IF(('[1]Leakage Tree Data'!Y77)="","",'[1]Leakage Tree Data'!Y77)</f>
        <v/>
      </c>
      <c r="DW176" s="87" t="str">
        <f>IF(('[1]Leakage Tree Data'!Z77)="","",'[1]Leakage Tree Data'!Z77)</f>
        <v/>
      </c>
      <c r="DX176" s="87" t="str">
        <f>IF(('[1]Leakage Tree Data'!AA77)="","",'[1]Leakage Tree Data'!AA77)</f>
        <v/>
      </c>
      <c r="DY176" s="87" t="str">
        <f>IF(('[1]Leakage Tree Data'!AB77)="","",'[1]Leakage Tree Data'!AB77)</f>
        <v/>
      </c>
      <c r="DZ176" s="87" t="str">
        <f>IF(('[1]Leakage Tree Data'!AC77)="","",'[1]Leakage Tree Data'!AC77)</f>
        <v/>
      </c>
      <c r="EA176" s="87" t="str">
        <f>IF(('[1]Leakage Tree Data'!AD77)="","",'[1]Leakage Tree Data'!AD77)</f>
        <v/>
      </c>
      <c r="EB176" s="87" t="str">
        <f>IF(('[1]Leakage Tree Data'!AE77)="","",'[1]Leakage Tree Data'!AE77)</f>
        <v/>
      </c>
      <c r="EC176" s="71" t="str">
        <f t="shared" si="51"/>
        <v/>
      </c>
      <c r="ED176" s="71" t="str">
        <f t="shared" si="52"/>
        <v/>
      </c>
      <c r="EE176" s="71" t="str">
        <f t="shared" si="53"/>
        <v/>
      </c>
      <c r="EF176" s="71" t="str">
        <f t="shared" si="54"/>
        <v/>
      </c>
      <c r="EG176" s="88" t="str">
        <f t="shared" si="55"/>
        <v/>
      </c>
      <c r="EH176" s="88" t="str">
        <f t="shared" si="56"/>
        <v/>
      </c>
      <c r="EI176" s="79"/>
      <c r="EJ176" s="79"/>
      <c r="EK176" s="80"/>
    </row>
    <row r="177" spans="1:14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65" t="str">
        <f t="shared" si="30"/>
        <v/>
      </c>
      <c r="CB177" s="72" t="str">
        <f t="shared" si="31"/>
        <v/>
      </c>
      <c r="CC177" s="73" t="str">
        <f t="shared" si="32"/>
        <v/>
      </c>
      <c r="CD177" s="72" t="str">
        <f t="shared" si="33"/>
        <v/>
      </c>
      <c r="CE177" s="73" t="str">
        <f t="shared" si="34"/>
        <v/>
      </c>
      <c r="CF177" s="72" t="str">
        <f t="shared" si="35"/>
        <v/>
      </c>
      <c r="CG177" s="73" t="str">
        <f t="shared" si="36"/>
        <v/>
      </c>
      <c r="CH177" s="72" t="str">
        <f t="shared" si="37"/>
        <v/>
      </c>
      <c r="CI177" s="73" t="str">
        <f t="shared" si="38"/>
        <v/>
      </c>
      <c r="CJ177" s="72" t="str">
        <f t="shared" si="39"/>
        <v/>
      </c>
      <c r="CK177" s="73" t="str">
        <f t="shared" si="40"/>
        <v/>
      </c>
      <c r="CL177" s="72" t="str">
        <f t="shared" si="41"/>
        <v/>
      </c>
      <c r="CM177" s="73" t="str">
        <f t="shared" si="42"/>
        <v/>
      </c>
      <c r="CN177" s="72" t="str">
        <f t="shared" si="43"/>
        <v/>
      </c>
      <c r="CO177" s="73" t="str">
        <f t="shared" si="44"/>
        <v/>
      </c>
      <c r="CP177" s="72" t="str">
        <f t="shared" si="45"/>
        <v/>
      </c>
      <c r="CQ177" s="73" t="str">
        <f t="shared" si="46"/>
        <v/>
      </c>
      <c r="CR177" s="72" t="str">
        <f t="shared" si="47"/>
        <v/>
      </c>
      <c r="CS177" s="73" t="str">
        <f t="shared" si="48"/>
        <v/>
      </c>
      <c r="CT177" s="72" t="str">
        <f t="shared" si="49"/>
        <v/>
      </c>
      <c r="CU177" s="73" t="str">
        <f t="shared" si="50"/>
        <v/>
      </c>
      <c r="CV177" s="65" t="str">
        <f t="shared" si="29"/>
        <v/>
      </c>
      <c r="CW177" s="65" t="str">
        <f t="shared" si="29"/>
        <v/>
      </c>
      <c r="CX177" s="77">
        <f>'[1]Leakage Tree Data'!A78</f>
        <v>0</v>
      </c>
      <c r="CY177" s="77">
        <f>'[1]Leakage Tree Data'!B78</f>
        <v>0</v>
      </c>
      <c r="CZ177" s="87" t="str">
        <f>IF(('[1]Leakage Tree Data'!C78)="","",'[1]Leakage Tree Data'!C78)</f>
        <v/>
      </c>
      <c r="DA177" s="87" t="str">
        <f>IF(('[1]Leakage Tree Data'!D78)="","",'[1]Leakage Tree Data'!D78)</f>
        <v/>
      </c>
      <c r="DB177" s="87" t="str">
        <f>IF(('[1]Leakage Tree Data'!E78)="","",'[1]Leakage Tree Data'!E78)</f>
        <v/>
      </c>
      <c r="DC177" s="87" t="str">
        <f>IF(('[1]Leakage Tree Data'!F78)="","",'[1]Leakage Tree Data'!F78)</f>
        <v/>
      </c>
      <c r="DD177" s="87" t="str">
        <f>IF(('[1]Leakage Tree Data'!G78)="","",'[1]Leakage Tree Data'!G78)</f>
        <v/>
      </c>
      <c r="DE177" s="87" t="str">
        <f>IF(('[1]Leakage Tree Data'!H78)="","",'[1]Leakage Tree Data'!H78)</f>
        <v/>
      </c>
      <c r="DF177" s="87" t="str">
        <f>IF(('[1]Leakage Tree Data'!I78)="","",'[1]Leakage Tree Data'!I78)</f>
        <v/>
      </c>
      <c r="DG177" s="87" t="str">
        <f>IF(('[1]Leakage Tree Data'!J78)="","",'[1]Leakage Tree Data'!J78)</f>
        <v/>
      </c>
      <c r="DH177" s="87" t="str">
        <f>IF(('[1]Leakage Tree Data'!K78)="","",'[1]Leakage Tree Data'!K78)</f>
        <v/>
      </c>
      <c r="DI177" s="87" t="str">
        <f>IF(('[1]Leakage Tree Data'!L78)="","",'[1]Leakage Tree Data'!L78)</f>
        <v/>
      </c>
      <c r="DJ177" s="87" t="str">
        <f>IF(('[1]Leakage Tree Data'!M78)="","",'[1]Leakage Tree Data'!M78)</f>
        <v/>
      </c>
      <c r="DK177" s="87" t="str">
        <f>IF(('[1]Leakage Tree Data'!N78)="","",'[1]Leakage Tree Data'!N78)</f>
        <v/>
      </c>
      <c r="DL177" s="87" t="str">
        <f>IF(('[1]Leakage Tree Data'!O78)="","",'[1]Leakage Tree Data'!O78)</f>
        <v/>
      </c>
      <c r="DM177" s="87" t="str">
        <f>IF(('[1]Leakage Tree Data'!P78)="","",'[1]Leakage Tree Data'!P78)</f>
        <v/>
      </c>
      <c r="DN177" s="87" t="str">
        <f>IF(('[1]Leakage Tree Data'!Q78)="","",'[1]Leakage Tree Data'!Q78)</f>
        <v/>
      </c>
      <c r="DO177" s="87" t="str">
        <f>IF(('[1]Leakage Tree Data'!R78)="","",'[1]Leakage Tree Data'!R78)</f>
        <v/>
      </c>
      <c r="DP177" s="87" t="str">
        <f>IF(('[1]Leakage Tree Data'!S78)="","",'[1]Leakage Tree Data'!S78)</f>
        <v/>
      </c>
      <c r="DQ177" s="87" t="str">
        <f>IF(('[1]Leakage Tree Data'!T78)="","",'[1]Leakage Tree Data'!T78)</f>
        <v/>
      </c>
      <c r="DR177" s="87" t="str">
        <f>IF(('[1]Leakage Tree Data'!U78)="","",'[1]Leakage Tree Data'!U78)</f>
        <v/>
      </c>
      <c r="DS177" s="87" t="str">
        <f>IF(('[1]Leakage Tree Data'!V78)="","",'[1]Leakage Tree Data'!V78)</f>
        <v/>
      </c>
      <c r="DT177" s="87" t="str">
        <f>IF(('[1]Leakage Tree Data'!W78)="","",'[1]Leakage Tree Data'!W78)</f>
        <v/>
      </c>
      <c r="DU177" s="87" t="str">
        <f>IF(('[1]Leakage Tree Data'!X78)="","",'[1]Leakage Tree Data'!X78)</f>
        <v/>
      </c>
      <c r="DV177" s="87" t="str">
        <f>IF(('[1]Leakage Tree Data'!Y78)="","",'[1]Leakage Tree Data'!Y78)</f>
        <v/>
      </c>
      <c r="DW177" s="87" t="str">
        <f>IF(('[1]Leakage Tree Data'!Z78)="","",'[1]Leakage Tree Data'!Z78)</f>
        <v/>
      </c>
      <c r="DX177" s="87" t="str">
        <f>IF(('[1]Leakage Tree Data'!AA78)="","",'[1]Leakage Tree Data'!AA78)</f>
        <v/>
      </c>
      <c r="DY177" s="87" t="str">
        <f>IF(('[1]Leakage Tree Data'!AB78)="","",'[1]Leakage Tree Data'!AB78)</f>
        <v/>
      </c>
      <c r="DZ177" s="87" t="str">
        <f>IF(('[1]Leakage Tree Data'!AC78)="","",'[1]Leakage Tree Data'!AC78)</f>
        <v/>
      </c>
      <c r="EA177" s="87" t="str">
        <f>IF(('[1]Leakage Tree Data'!AD78)="","",'[1]Leakage Tree Data'!AD78)</f>
        <v/>
      </c>
      <c r="EB177" s="87" t="str">
        <f>IF(('[1]Leakage Tree Data'!AE78)="","",'[1]Leakage Tree Data'!AE78)</f>
        <v/>
      </c>
      <c r="EC177" s="71" t="str">
        <f t="shared" si="51"/>
        <v/>
      </c>
      <c r="ED177" s="71" t="str">
        <f t="shared" si="52"/>
        <v/>
      </c>
      <c r="EE177" s="71" t="str">
        <f t="shared" si="53"/>
        <v/>
      </c>
      <c r="EF177" s="71" t="str">
        <f t="shared" si="54"/>
        <v/>
      </c>
      <c r="EG177" s="88" t="str">
        <f t="shared" si="55"/>
        <v/>
      </c>
      <c r="EH177" s="88" t="str">
        <f t="shared" si="56"/>
        <v/>
      </c>
      <c r="EI177" s="79"/>
      <c r="EJ177" s="79"/>
      <c r="EK177" s="80"/>
    </row>
    <row r="178" spans="1:14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65" t="str">
        <f t="shared" si="30"/>
        <v/>
      </c>
      <c r="CB178" s="72" t="str">
        <f t="shared" si="31"/>
        <v/>
      </c>
      <c r="CC178" s="73" t="str">
        <f t="shared" si="32"/>
        <v/>
      </c>
      <c r="CD178" s="72" t="str">
        <f t="shared" si="33"/>
        <v/>
      </c>
      <c r="CE178" s="73" t="str">
        <f t="shared" si="34"/>
        <v/>
      </c>
      <c r="CF178" s="72" t="str">
        <f t="shared" si="35"/>
        <v/>
      </c>
      <c r="CG178" s="73" t="str">
        <f t="shared" si="36"/>
        <v/>
      </c>
      <c r="CH178" s="72" t="str">
        <f t="shared" si="37"/>
        <v/>
      </c>
      <c r="CI178" s="73" t="str">
        <f t="shared" si="38"/>
        <v/>
      </c>
      <c r="CJ178" s="72" t="str">
        <f t="shared" si="39"/>
        <v/>
      </c>
      <c r="CK178" s="73" t="str">
        <f t="shared" si="40"/>
        <v/>
      </c>
      <c r="CL178" s="72" t="str">
        <f t="shared" si="41"/>
        <v/>
      </c>
      <c r="CM178" s="73" t="str">
        <f t="shared" si="42"/>
        <v/>
      </c>
      <c r="CN178" s="72" t="str">
        <f t="shared" si="43"/>
        <v/>
      </c>
      <c r="CO178" s="73" t="str">
        <f t="shared" si="44"/>
        <v/>
      </c>
      <c r="CP178" s="72" t="str">
        <f t="shared" si="45"/>
        <v/>
      </c>
      <c r="CQ178" s="73" t="str">
        <f t="shared" si="46"/>
        <v/>
      </c>
      <c r="CR178" s="72" t="str">
        <f t="shared" si="47"/>
        <v/>
      </c>
      <c r="CS178" s="73" t="str">
        <f t="shared" si="48"/>
        <v/>
      </c>
      <c r="CT178" s="72" t="str">
        <f t="shared" si="49"/>
        <v/>
      </c>
      <c r="CU178" s="73" t="str">
        <f t="shared" si="50"/>
        <v/>
      </c>
      <c r="CV178" s="65" t="str">
        <f t="shared" si="29"/>
        <v/>
      </c>
      <c r="CW178" s="65" t="str">
        <f t="shared" si="29"/>
        <v/>
      </c>
      <c r="CX178" s="77">
        <f>'[1]Leakage Tree Data'!A79</f>
        <v>0</v>
      </c>
      <c r="CY178" s="77">
        <f>'[1]Leakage Tree Data'!B79</f>
        <v>0</v>
      </c>
      <c r="CZ178" s="87" t="str">
        <f>IF(('[1]Leakage Tree Data'!C79)="","",'[1]Leakage Tree Data'!C79)</f>
        <v/>
      </c>
      <c r="DA178" s="87" t="str">
        <f>IF(('[1]Leakage Tree Data'!D79)="","",'[1]Leakage Tree Data'!D79)</f>
        <v/>
      </c>
      <c r="DB178" s="87" t="str">
        <f>IF(('[1]Leakage Tree Data'!E79)="","",'[1]Leakage Tree Data'!E79)</f>
        <v/>
      </c>
      <c r="DC178" s="87" t="str">
        <f>IF(('[1]Leakage Tree Data'!F79)="","",'[1]Leakage Tree Data'!F79)</f>
        <v/>
      </c>
      <c r="DD178" s="87" t="str">
        <f>IF(('[1]Leakage Tree Data'!G79)="","",'[1]Leakage Tree Data'!G79)</f>
        <v/>
      </c>
      <c r="DE178" s="87" t="str">
        <f>IF(('[1]Leakage Tree Data'!H79)="","",'[1]Leakage Tree Data'!H79)</f>
        <v/>
      </c>
      <c r="DF178" s="87" t="str">
        <f>IF(('[1]Leakage Tree Data'!I79)="","",'[1]Leakage Tree Data'!I79)</f>
        <v/>
      </c>
      <c r="DG178" s="87" t="str">
        <f>IF(('[1]Leakage Tree Data'!J79)="","",'[1]Leakage Tree Data'!J79)</f>
        <v/>
      </c>
      <c r="DH178" s="87" t="str">
        <f>IF(('[1]Leakage Tree Data'!K79)="","",'[1]Leakage Tree Data'!K79)</f>
        <v/>
      </c>
      <c r="DI178" s="87" t="str">
        <f>IF(('[1]Leakage Tree Data'!L79)="","",'[1]Leakage Tree Data'!L79)</f>
        <v/>
      </c>
      <c r="DJ178" s="87" t="str">
        <f>IF(('[1]Leakage Tree Data'!M79)="","",'[1]Leakage Tree Data'!M79)</f>
        <v/>
      </c>
      <c r="DK178" s="87" t="str">
        <f>IF(('[1]Leakage Tree Data'!N79)="","",'[1]Leakage Tree Data'!N79)</f>
        <v/>
      </c>
      <c r="DL178" s="87" t="str">
        <f>IF(('[1]Leakage Tree Data'!O79)="","",'[1]Leakage Tree Data'!O79)</f>
        <v/>
      </c>
      <c r="DM178" s="87" t="str">
        <f>IF(('[1]Leakage Tree Data'!P79)="","",'[1]Leakage Tree Data'!P79)</f>
        <v/>
      </c>
      <c r="DN178" s="87" t="str">
        <f>IF(('[1]Leakage Tree Data'!Q79)="","",'[1]Leakage Tree Data'!Q79)</f>
        <v/>
      </c>
      <c r="DO178" s="87" t="str">
        <f>IF(('[1]Leakage Tree Data'!R79)="","",'[1]Leakage Tree Data'!R79)</f>
        <v/>
      </c>
      <c r="DP178" s="87" t="str">
        <f>IF(('[1]Leakage Tree Data'!S79)="","",'[1]Leakage Tree Data'!S79)</f>
        <v/>
      </c>
      <c r="DQ178" s="87" t="str">
        <f>IF(('[1]Leakage Tree Data'!T79)="","",'[1]Leakage Tree Data'!T79)</f>
        <v/>
      </c>
      <c r="DR178" s="87" t="str">
        <f>IF(('[1]Leakage Tree Data'!U79)="","",'[1]Leakage Tree Data'!U79)</f>
        <v/>
      </c>
      <c r="DS178" s="87" t="str">
        <f>IF(('[1]Leakage Tree Data'!V79)="","",'[1]Leakage Tree Data'!V79)</f>
        <v/>
      </c>
      <c r="DT178" s="87" t="str">
        <f>IF(('[1]Leakage Tree Data'!W79)="","",'[1]Leakage Tree Data'!W79)</f>
        <v/>
      </c>
      <c r="DU178" s="87" t="str">
        <f>IF(('[1]Leakage Tree Data'!X79)="","",'[1]Leakage Tree Data'!X79)</f>
        <v/>
      </c>
      <c r="DV178" s="87" t="str">
        <f>IF(('[1]Leakage Tree Data'!Y79)="","",'[1]Leakage Tree Data'!Y79)</f>
        <v/>
      </c>
      <c r="DW178" s="87" t="str">
        <f>IF(('[1]Leakage Tree Data'!Z79)="","",'[1]Leakage Tree Data'!Z79)</f>
        <v/>
      </c>
      <c r="DX178" s="87" t="str">
        <f>IF(('[1]Leakage Tree Data'!AA79)="","",'[1]Leakage Tree Data'!AA79)</f>
        <v/>
      </c>
      <c r="DY178" s="87" t="str">
        <f>IF(('[1]Leakage Tree Data'!AB79)="","",'[1]Leakage Tree Data'!AB79)</f>
        <v/>
      </c>
      <c r="DZ178" s="87" t="str">
        <f>IF(('[1]Leakage Tree Data'!AC79)="","",'[1]Leakage Tree Data'!AC79)</f>
        <v/>
      </c>
      <c r="EA178" s="87" t="str">
        <f>IF(('[1]Leakage Tree Data'!AD79)="","",'[1]Leakage Tree Data'!AD79)</f>
        <v/>
      </c>
      <c r="EB178" s="87" t="str">
        <f>IF(('[1]Leakage Tree Data'!AE79)="","",'[1]Leakage Tree Data'!AE79)</f>
        <v/>
      </c>
      <c r="EC178" s="71" t="str">
        <f t="shared" si="51"/>
        <v/>
      </c>
      <c r="ED178" s="71" t="str">
        <f t="shared" si="52"/>
        <v/>
      </c>
      <c r="EE178" s="71" t="str">
        <f t="shared" si="53"/>
        <v/>
      </c>
      <c r="EF178" s="71" t="str">
        <f t="shared" si="54"/>
        <v/>
      </c>
      <c r="EG178" s="88" t="str">
        <f t="shared" si="55"/>
        <v/>
      </c>
      <c r="EH178" s="88" t="str">
        <f t="shared" si="56"/>
        <v/>
      </c>
      <c r="EI178" s="79"/>
      <c r="EJ178" s="79"/>
      <c r="EK178" s="80"/>
    </row>
    <row r="179" spans="1:14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65" t="str">
        <f t="shared" si="30"/>
        <v/>
      </c>
      <c r="CB179" s="72" t="str">
        <f t="shared" si="31"/>
        <v/>
      </c>
      <c r="CC179" s="73" t="str">
        <f t="shared" si="32"/>
        <v/>
      </c>
      <c r="CD179" s="72" t="str">
        <f t="shared" si="33"/>
        <v/>
      </c>
      <c r="CE179" s="73" t="str">
        <f t="shared" si="34"/>
        <v/>
      </c>
      <c r="CF179" s="72" t="str">
        <f t="shared" si="35"/>
        <v/>
      </c>
      <c r="CG179" s="73" t="str">
        <f t="shared" si="36"/>
        <v/>
      </c>
      <c r="CH179" s="72" t="str">
        <f t="shared" si="37"/>
        <v/>
      </c>
      <c r="CI179" s="73" t="str">
        <f t="shared" si="38"/>
        <v/>
      </c>
      <c r="CJ179" s="72" t="str">
        <f t="shared" si="39"/>
        <v/>
      </c>
      <c r="CK179" s="73" t="str">
        <f t="shared" si="40"/>
        <v/>
      </c>
      <c r="CL179" s="72" t="str">
        <f t="shared" si="41"/>
        <v/>
      </c>
      <c r="CM179" s="73" t="str">
        <f t="shared" si="42"/>
        <v/>
      </c>
      <c r="CN179" s="72" t="str">
        <f t="shared" si="43"/>
        <v/>
      </c>
      <c r="CO179" s="73" t="str">
        <f t="shared" si="44"/>
        <v/>
      </c>
      <c r="CP179" s="72" t="str">
        <f t="shared" si="45"/>
        <v/>
      </c>
      <c r="CQ179" s="73" t="str">
        <f t="shared" si="46"/>
        <v/>
      </c>
      <c r="CR179" s="72" t="str">
        <f t="shared" si="47"/>
        <v/>
      </c>
      <c r="CS179" s="73" t="str">
        <f t="shared" si="48"/>
        <v/>
      </c>
      <c r="CT179" s="72" t="str">
        <f t="shared" si="49"/>
        <v/>
      </c>
      <c r="CU179" s="73" t="str">
        <f t="shared" si="50"/>
        <v/>
      </c>
      <c r="CV179" s="65" t="str">
        <f t="shared" si="29"/>
        <v/>
      </c>
      <c r="CW179" s="65" t="str">
        <f t="shared" si="29"/>
        <v/>
      </c>
      <c r="CX179" s="77">
        <f>'[1]Leakage Tree Data'!A80</f>
        <v>0</v>
      </c>
      <c r="CY179" s="77">
        <f>'[1]Leakage Tree Data'!B80</f>
        <v>0</v>
      </c>
      <c r="CZ179" s="87" t="str">
        <f>IF(('[1]Leakage Tree Data'!C80)="","",'[1]Leakage Tree Data'!C80)</f>
        <v/>
      </c>
      <c r="DA179" s="87" t="str">
        <f>IF(('[1]Leakage Tree Data'!D80)="","",'[1]Leakage Tree Data'!D80)</f>
        <v/>
      </c>
      <c r="DB179" s="87" t="str">
        <f>IF(('[1]Leakage Tree Data'!E80)="","",'[1]Leakage Tree Data'!E80)</f>
        <v/>
      </c>
      <c r="DC179" s="87" t="str">
        <f>IF(('[1]Leakage Tree Data'!F80)="","",'[1]Leakage Tree Data'!F80)</f>
        <v/>
      </c>
      <c r="DD179" s="87" t="str">
        <f>IF(('[1]Leakage Tree Data'!G80)="","",'[1]Leakage Tree Data'!G80)</f>
        <v/>
      </c>
      <c r="DE179" s="87" t="str">
        <f>IF(('[1]Leakage Tree Data'!H80)="","",'[1]Leakage Tree Data'!H80)</f>
        <v/>
      </c>
      <c r="DF179" s="87" t="str">
        <f>IF(('[1]Leakage Tree Data'!I80)="","",'[1]Leakage Tree Data'!I80)</f>
        <v/>
      </c>
      <c r="DG179" s="87" t="str">
        <f>IF(('[1]Leakage Tree Data'!J80)="","",'[1]Leakage Tree Data'!J80)</f>
        <v/>
      </c>
      <c r="DH179" s="87" t="str">
        <f>IF(('[1]Leakage Tree Data'!K80)="","",'[1]Leakage Tree Data'!K80)</f>
        <v/>
      </c>
      <c r="DI179" s="87" t="str">
        <f>IF(('[1]Leakage Tree Data'!L80)="","",'[1]Leakage Tree Data'!L80)</f>
        <v/>
      </c>
      <c r="DJ179" s="87" t="str">
        <f>IF(('[1]Leakage Tree Data'!M80)="","",'[1]Leakage Tree Data'!M80)</f>
        <v/>
      </c>
      <c r="DK179" s="87" t="str">
        <f>IF(('[1]Leakage Tree Data'!N80)="","",'[1]Leakage Tree Data'!N80)</f>
        <v/>
      </c>
      <c r="DL179" s="87" t="str">
        <f>IF(('[1]Leakage Tree Data'!O80)="","",'[1]Leakage Tree Data'!O80)</f>
        <v/>
      </c>
      <c r="DM179" s="87" t="str">
        <f>IF(('[1]Leakage Tree Data'!P80)="","",'[1]Leakage Tree Data'!P80)</f>
        <v/>
      </c>
      <c r="DN179" s="87" t="str">
        <f>IF(('[1]Leakage Tree Data'!Q80)="","",'[1]Leakage Tree Data'!Q80)</f>
        <v/>
      </c>
      <c r="DO179" s="87" t="str">
        <f>IF(('[1]Leakage Tree Data'!R80)="","",'[1]Leakage Tree Data'!R80)</f>
        <v/>
      </c>
      <c r="DP179" s="87" t="str">
        <f>IF(('[1]Leakage Tree Data'!S80)="","",'[1]Leakage Tree Data'!S80)</f>
        <v/>
      </c>
      <c r="DQ179" s="87" t="str">
        <f>IF(('[1]Leakage Tree Data'!T80)="","",'[1]Leakage Tree Data'!T80)</f>
        <v/>
      </c>
      <c r="DR179" s="87" t="str">
        <f>IF(('[1]Leakage Tree Data'!U80)="","",'[1]Leakage Tree Data'!U80)</f>
        <v/>
      </c>
      <c r="DS179" s="87" t="str">
        <f>IF(('[1]Leakage Tree Data'!V80)="","",'[1]Leakage Tree Data'!V80)</f>
        <v/>
      </c>
      <c r="DT179" s="87" t="str">
        <f>IF(('[1]Leakage Tree Data'!W80)="","",'[1]Leakage Tree Data'!W80)</f>
        <v/>
      </c>
      <c r="DU179" s="87" t="str">
        <f>IF(('[1]Leakage Tree Data'!X80)="","",'[1]Leakage Tree Data'!X80)</f>
        <v/>
      </c>
      <c r="DV179" s="87" t="str">
        <f>IF(('[1]Leakage Tree Data'!Y80)="","",'[1]Leakage Tree Data'!Y80)</f>
        <v/>
      </c>
      <c r="DW179" s="87" t="str">
        <f>IF(('[1]Leakage Tree Data'!Z80)="","",'[1]Leakage Tree Data'!Z80)</f>
        <v/>
      </c>
      <c r="DX179" s="87" t="str">
        <f>IF(('[1]Leakage Tree Data'!AA80)="","",'[1]Leakage Tree Data'!AA80)</f>
        <v/>
      </c>
      <c r="DY179" s="87" t="str">
        <f>IF(('[1]Leakage Tree Data'!AB80)="","",'[1]Leakage Tree Data'!AB80)</f>
        <v/>
      </c>
      <c r="DZ179" s="87" t="str">
        <f>IF(('[1]Leakage Tree Data'!AC80)="","",'[1]Leakage Tree Data'!AC80)</f>
        <v/>
      </c>
      <c r="EA179" s="87" t="str">
        <f>IF(('[1]Leakage Tree Data'!AD80)="","",'[1]Leakage Tree Data'!AD80)</f>
        <v/>
      </c>
      <c r="EB179" s="87" t="str">
        <f>IF(('[1]Leakage Tree Data'!AE80)="","",'[1]Leakage Tree Data'!AE80)</f>
        <v/>
      </c>
      <c r="EC179" s="71" t="str">
        <f t="shared" si="51"/>
        <v/>
      </c>
      <c r="ED179" s="71" t="str">
        <f t="shared" si="52"/>
        <v/>
      </c>
      <c r="EE179" s="71" t="str">
        <f t="shared" si="53"/>
        <v/>
      </c>
      <c r="EF179" s="71" t="str">
        <f t="shared" si="54"/>
        <v/>
      </c>
      <c r="EG179" s="88" t="str">
        <f t="shared" si="55"/>
        <v/>
      </c>
      <c r="EH179" s="88" t="str">
        <f t="shared" si="56"/>
        <v/>
      </c>
      <c r="EI179" s="79"/>
      <c r="EJ179" s="79"/>
      <c r="EK179" s="80"/>
    </row>
    <row r="180" spans="1:14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65" t="str">
        <f t="shared" si="30"/>
        <v/>
      </c>
      <c r="CB180" s="72" t="str">
        <f t="shared" si="31"/>
        <v/>
      </c>
      <c r="CC180" s="73" t="str">
        <f t="shared" si="32"/>
        <v/>
      </c>
      <c r="CD180" s="72" t="str">
        <f t="shared" si="33"/>
        <v/>
      </c>
      <c r="CE180" s="73" t="str">
        <f t="shared" si="34"/>
        <v/>
      </c>
      <c r="CF180" s="72" t="str">
        <f t="shared" si="35"/>
        <v/>
      </c>
      <c r="CG180" s="73" t="str">
        <f t="shared" si="36"/>
        <v/>
      </c>
      <c r="CH180" s="72" t="str">
        <f t="shared" si="37"/>
        <v/>
      </c>
      <c r="CI180" s="73" t="str">
        <f t="shared" si="38"/>
        <v/>
      </c>
      <c r="CJ180" s="72" t="str">
        <f t="shared" si="39"/>
        <v/>
      </c>
      <c r="CK180" s="73" t="str">
        <f t="shared" si="40"/>
        <v/>
      </c>
      <c r="CL180" s="72" t="str">
        <f t="shared" si="41"/>
        <v/>
      </c>
      <c r="CM180" s="73" t="str">
        <f t="shared" si="42"/>
        <v/>
      </c>
      <c r="CN180" s="72" t="str">
        <f t="shared" si="43"/>
        <v/>
      </c>
      <c r="CO180" s="73" t="str">
        <f t="shared" si="44"/>
        <v/>
      </c>
      <c r="CP180" s="72" t="str">
        <f t="shared" si="45"/>
        <v/>
      </c>
      <c r="CQ180" s="73" t="str">
        <f t="shared" si="46"/>
        <v/>
      </c>
      <c r="CR180" s="72" t="str">
        <f t="shared" si="47"/>
        <v/>
      </c>
      <c r="CS180" s="73" t="str">
        <f t="shared" si="48"/>
        <v/>
      </c>
      <c r="CT180" s="72" t="str">
        <f t="shared" si="49"/>
        <v/>
      </c>
      <c r="CU180" s="73" t="str">
        <f t="shared" si="50"/>
        <v/>
      </c>
      <c r="CV180" s="65" t="str">
        <f t="shared" si="29"/>
        <v/>
      </c>
      <c r="CW180" s="65" t="str">
        <f t="shared" si="29"/>
        <v/>
      </c>
      <c r="CX180" s="77">
        <f>'[1]Leakage Tree Data'!A81</f>
        <v>0</v>
      </c>
      <c r="CY180" s="77">
        <f>'[1]Leakage Tree Data'!B81</f>
        <v>0</v>
      </c>
      <c r="CZ180" s="87" t="str">
        <f>IF(('[1]Leakage Tree Data'!C81)="","",'[1]Leakage Tree Data'!C81)</f>
        <v/>
      </c>
      <c r="DA180" s="87" t="str">
        <f>IF(('[1]Leakage Tree Data'!D81)="","",'[1]Leakage Tree Data'!D81)</f>
        <v/>
      </c>
      <c r="DB180" s="87" t="str">
        <f>IF(('[1]Leakage Tree Data'!E81)="","",'[1]Leakage Tree Data'!E81)</f>
        <v/>
      </c>
      <c r="DC180" s="87" t="str">
        <f>IF(('[1]Leakage Tree Data'!F81)="","",'[1]Leakage Tree Data'!F81)</f>
        <v/>
      </c>
      <c r="DD180" s="87" t="str">
        <f>IF(('[1]Leakage Tree Data'!G81)="","",'[1]Leakage Tree Data'!G81)</f>
        <v/>
      </c>
      <c r="DE180" s="87" t="str">
        <f>IF(('[1]Leakage Tree Data'!H81)="","",'[1]Leakage Tree Data'!H81)</f>
        <v/>
      </c>
      <c r="DF180" s="87" t="str">
        <f>IF(('[1]Leakage Tree Data'!I81)="","",'[1]Leakage Tree Data'!I81)</f>
        <v/>
      </c>
      <c r="DG180" s="87" t="str">
        <f>IF(('[1]Leakage Tree Data'!J81)="","",'[1]Leakage Tree Data'!J81)</f>
        <v/>
      </c>
      <c r="DH180" s="87" t="str">
        <f>IF(('[1]Leakage Tree Data'!K81)="","",'[1]Leakage Tree Data'!K81)</f>
        <v/>
      </c>
      <c r="DI180" s="87" t="str">
        <f>IF(('[1]Leakage Tree Data'!L81)="","",'[1]Leakage Tree Data'!L81)</f>
        <v/>
      </c>
      <c r="DJ180" s="87" t="str">
        <f>IF(('[1]Leakage Tree Data'!M81)="","",'[1]Leakage Tree Data'!M81)</f>
        <v/>
      </c>
      <c r="DK180" s="87" t="str">
        <f>IF(('[1]Leakage Tree Data'!N81)="","",'[1]Leakage Tree Data'!N81)</f>
        <v/>
      </c>
      <c r="DL180" s="87" t="str">
        <f>IF(('[1]Leakage Tree Data'!O81)="","",'[1]Leakage Tree Data'!O81)</f>
        <v/>
      </c>
      <c r="DM180" s="87" t="str">
        <f>IF(('[1]Leakage Tree Data'!P81)="","",'[1]Leakage Tree Data'!P81)</f>
        <v/>
      </c>
      <c r="DN180" s="87" t="str">
        <f>IF(('[1]Leakage Tree Data'!Q81)="","",'[1]Leakage Tree Data'!Q81)</f>
        <v/>
      </c>
      <c r="DO180" s="87" t="str">
        <f>IF(('[1]Leakage Tree Data'!R81)="","",'[1]Leakage Tree Data'!R81)</f>
        <v/>
      </c>
      <c r="DP180" s="87" t="str">
        <f>IF(('[1]Leakage Tree Data'!S81)="","",'[1]Leakage Tree Data'!S81)</f>
        <v/>
      </c>
      <c r="DQ180" s="87" t="str">
        <f>IF(('[1]Leakage Tree Data'!T81)="","",'[1]Leakage Tree Data'!T81)</f>
        <v/>
      </c>
      <c r="DR180" s="87" t="str">
        <f>IF(('[1]Leakage Tree Data'!U81)="","",'[1]Leakage Tree Data'!U81)</f>
        <v/>
      </c>
      <c r="DS180" s="87" t="str">
        <f>IF(('[1]Leakage Tree Data'!V81)="","",'[1]Leakage Tree Data'!V81)</f>
        <v/>
      </c>
      <c r="DT180" s="87" t="str">
        <f>IF(('[1]Leakage Tree Data'!W81)="","",'[1]Leakage Tree Data'!W81)</f>
        <v/>
      </c>
      <c r="DU180" s="87" t="str">
        <f>IF(('[1]Leakage Tree Data'!X81)="","",'[1]Leakage Tree Data'!X81)</f>
        <v/>
      </c>
      <c r="DV180" s="87" t="str">
        <f>IF(('[1]Leakage Tree Data'!Y81)="","",'[1]Leakage Tree Data'!Y81)</f>
        <v/>
      </c>
      <c r="DW180" s="87" t="str">
        <f>IF(('[1]Leakage Tree Data'!Z81)="","",'[1]Leakage Tree Data'!Z81)</f>
        <v/>
      </c>
      <c r="DX180" s="87" t="str">
        <f>IF(('[1]Leakage Tree Data'!AA81)="","",'[1]Leakage Tree Data'!AA81)</f>
        <v/>
      </c>
      <c r="DY180" s="87" t="str">
        <f>IF(('[1]Leakage Tree Data'!AB81)="","",'[1]Leakage Tree Data'!AB81)</f>
        <v/>
      </c>
      <c r="DZ180" s="87" t="str">
        <f>IF(('[1]Leakage Tree Data'!AC81)="","",'[1]Leakage Tree Data'!AC81)</f>
        <v/>
      </c>
      <c r="EA180" s="87" t="str">
        <f>IF(('[1]Leakage Tree Data'!AD81)="","",'[1]Leakage Tree Data'!AD81)</f>
        <v/>
      </c>
      <c r="EB180" s="87" t="str">
        <f>IF(('[1]Leakage Tree Data'!AE81)="","",'[1]Leakage Tree Data'!AE81)</f>
        <v/>
      </c>
      <c r="EC180" s="71" t="str">
        <f t="shared" si="51"/>
        <v/>
      </c>
      <c r="ED180" s="71" t="str">
        <f t="shared" si="52"/>
        <v/>
      </c>
      <c r="EE180" s="71" t="str">
        <f t="shared" si="53"/>
        <v/>
      </c>
      <c r="EF180" s="71" t="str">
        <f t="shared" si="54"/>
        <v/>
      </c>
      <c r="EG180" s="88" t="str">
        <f t="shared" si="55"/>
        <v/>
      </c>
      <c r="EH180" s="88" t="str">
        <f t="shared" si="56"/>
        <v/>
      </c>
      <c r="EI180" s="79"/>
      <c r="EJ180" s="79"/>
      <c r="EK180" s="80"/>
    </row>
    <row r="181" spans="1:14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65" t="str">
        <f t="shared" si="30"/>
        <v/>
      </c>
      <c r="CB181" s="72" t="str">
        <f t="shared" si="31"/>
        <v/>
      </c>
      <c r="CC181" s="73" t="str">
        <f t="shared" si="32"/>
        <v/>
      </c>
      <c r="CD181" s="72" t="str">
        <f t="shared" si="33"/>
        <v/>
      </c>
      <c r="CE181" s="73" t="str">
        <f t="shared" si="34"/>
        <v/>
      </c>
      <c r="CF181" s="72" t="str">
        <f t="shared" si="35"/>
        <v/>
      </c>
      <c r="CG181" s="73" t="str">
        <f t="shared" si="36"/>
        <v/>
      </c>
      <c r="CH181" s="72" t="str">
        <f t="shared" si="37"/>
        <v/>
      </c>
      <c r="CI181" s="73" t="str">
        <f t="shared" si="38"/>
        <v/>
      </c>
      <c r="CJ181" s="72" t="str">
        <f t="shared" si="39"/>
        <v/>
      </c>
      <c r="CK181" s="73" t="str">
        <f t="shared" si="40"/>
        <v/>
      </c>
      <c r="CL181" s="72" t="str">
        <f t="shared" si="41"/>
        <v/>
      </c>
      <c r="CM181" s="73" t="str">
        <f t="shared" si="42"/>
        <v/>
      </c>
      <c r="CN181" s="72" t="str">
        <f t="shared" si="43"/>
        <v/>
      </c>
      <c r="CO181" s="73" t="str">
        <f t="shared" si="44"/>
        <v/>
      </c>
      <c r="CP181" s="72" t="str">
        <f t="shared" si="45"/>
        <v/>
      </c>
      <c r="CQ181" s="73" t="str">
        <f t="shared" si="46"/>
        <v/>
      </c>
      <c r="CR181" s="72" t="str">
        <f t="shared" si="47"/>
        <v/>
      </c>
      <c r="CS181" s="73" t="str">
        <f t="shared" si="48"/>
        <v/>
      </c>
      <c r="CT181" s="72" t="str">
        <f t="shared" si="49"/>
        <v/>
      </c>
      <c r="CU181" s="73" t="str">
        <f t="shared" si="50"/>
        <v/>
      </c>
      <c r="CV181" s="65" t="str">
        <f t="shared" si="29"/>
        <v/>
      </c>
      <c r="CW181" s="65" t="str">
        <f t="shared" si="29"/>
        <v/>
      </c>
      <c r="CX181" s="77">
        <f>'[1]Leakage Tree Data'!A82</f>
        <v>0</v>
      </c>
      <c r="CY181" s="77">
        <f>'[1]Leakage Tree Data'!B82</f>
        <v>0</v>
      </c>
      <c r="CZ181" s="87" t="str">
        <f>IF(('[1]Leakage Tree Data'!C82)="","",'[1]Leakage Tree Data'!C82)</f>
        <v/>
      </c>
      <c r="DA181" s="87" t="str">
        <f>IF(('[1]Leakage Tree Data'!D82)="","",'[1]Leakage Tree Data'!D82)</f>
        <v/>
      </c>
      <c r="DB181" s="87" t="str">
        <f>IF(('[1]Leakage Tree Data'!E82)="","",'[1]Leakage Tree Data'!E82)</f>
        <v/>
      </c>
      <c r="DC181" s="87" t="str">
        <f>IF(('[1]Leakage Tree Data'!F82)="","",'[1]Leakage Tree Data'!F82)</f>
        <v/>
      </c>
      <c r="DD181" s="87" t="str">
        <f>IF(('[1]Leakage Tree Data'!G82)="","",'[1]Leakage Tree Data'!G82)</f>
        <v/>
      </c>
      <c r="DE181" s="87" t="str">
        <f>IF(('[1]Leakage Tree Data'!H82)="","",'[1]Leakage Tree Data'!H82)</f>
        <v/>
      </c>
      <c r="DF181" s="87" t="str">
        <f>IF(('[1]Leakage Tree Data'!I82)="","",'[1]Leakage Tree Data'!I82)</f>
        <v/>
      </c>
      <c r="DG181" s="87" t="str">
        <f>IF(('[1]Leakage Tree Data'!J82)="","",'[1]Leakage Tree Data'!J82)</f>
        <v/>
      </c>
      <c r="DH181" s="87" t="str">
        <f>IF(('[1]Leakage Tree Data'!K82)="","",'[1]Leakage Tree Data'!K82)</f>
        <v/>
      </c>
      <c r="DI181" s="87" t="str">
        <f>IF(('[1]Leakage Tree Data'!L82)="","",'[1]Leakage Tree Data'!L82)</f>
        <v/>
      </c>
      <c r="DJ181" s="87" t="str">
        <f>IF(('[1]Leakage Tree Data'!M82)="","",'[1]Leakage Tree Data'!M82)</f>
        <v/>
      </c>
      <c r="DK181" s="87" t="str">
        <f>IF(('[1]Leakage Tree Data'!N82)="","",'[1]Leakage Tree Data'!N82)</f>
        <v/>
      </c>
      <c r="DL181" s="87" t="str">
        <f>IF(('[1]Leakage Tree Data'!O82)="","",'[1]Leakage Tree Data'!O82)</f>
        <v/>
      </c>
      <c r="DM181" s="87" t="str">
        <f>IF(('[1]Leakage Tree Data'!P82)="","",'[1]Leakage Tree Data'!P82)</f>
        <v/>
      </c>
      <c r="DN181" s="87" t="str">
        <f>IF(('[1]Leakage Tree Data'!Q82)="","",'[1]Leakage Tree Data'!Q82)</f>
        <v/>
      </c>
      <c r="DO181" s="87" t="str">
        <f>IF(('[1]Leakage Tree Data'!R82)="","",'[1]Leakage Tree Data'!R82)</f>
        <v/>
      </c>
      <c r="DP181" s="87" t="str">
        <f>IF(('[1]Leakage Tree Data'!S82)="","",'[1]Leakage Tree Data'!S82)</f>
        <v/>
      </c>
      <c r="DQ181" s="87" t="str">
        <f>IF(('[1]Leakage Tree Data'!T82)="","",'[1]Leakage Tree Data'!T82)</f>
        <v/>
      </c>
      <c r="DR181" s="87" t="str">
        <f>IF(('[1]Leakage Tree Data'!U82)="","",'[1]Leakage Tree Data'!U82)</f>
        <v/>
      </c>
      <c r="DS181" s="87" t="str">
        <f>IF(('[1]Leakage Tree Data'!V82)="","",'[1]Leakage Tree Data'!V82)</f>
        <v/>
      </c>
      <c r="DT181" s="87" t="str">
        <f>IF(('[1]Leakage Tree Data'!W82)="","",'[1]Leakage Tree Data'!W82)</f>
        <v/>
      </c>
      <c r="DU181" s="87" t="str">
        <f>IF(('[1]Leakage Tree Data'!X82)="","",'[1]Leakage Tree Data'!X82)</f>
        <v/>
      </c>
      <c r="DV181" s="87" t="str">
        <f>IF(('[1]Leakage Tree Data'!Y82)="","",'[1]Leakage Tree Data'!Y82)</f>
        <v/>
      </c>
      <c r="DW181" s="87" t="str">
        <f>IF(('[1]Leakage Tree Data'!Z82)="","",'[1]Leakage Tree Data'!Z82)</f>
        <v/>
      </c>
      <c r="DX181" s="87" t="str">
        <f>IF(('[1]Leakage Tree Data'!AA82)="","",'[1]Leakage Tree Data'!AA82)</f>
        <v/>
      </c>
      <c r="DY181" s="87" t="str">
        <f>IF(('[1]Leakage Tree Data'!AB82)="","",'[1]Leakage Tree Data'!AB82)</f>
        <v/>
      </c>
      <c r="DZ181" s="87" t="str">
        <f>IF(('[1]Leakage Tree Data'!AC82)="","",'[1]Leakage Tree Data'!AC82)</f>
        <v/>
      </c>
      <c r="EA181" s="87" t="str">
        <f>IF(('[1]Leakage Tree Data'!AD82)="","",'[1]Leakage Tree Data'!AD82)</f>
        <v/>
      </c>
      <c r="EB181" s="87" t="str">
        <f>IF(('[1]Leakage Tree Data'!AE82)="","",'[1]Leakage Tree Data'!AE82)</f>
        <v/>
      </c>
      <c r="EC181" s="71" t="str">
        <f t="shared" si="51"/>
        <v/>
      </c>
      <c r="ED181" s="71" t="str">
        <f t="shared" si="52"/>
        <v/>
      </c>
      <c r="EE181" s="71" t="str">
        <f t="shared" si="53"/>
        <v/>
      </c>
      <c r="EF181" s="71" t="str">
        <f t="shared" si="54"/>
        <v/>
      </c>
      <c r="EG181" s="88" t="str">
        <f t="shared" si="55"/>
        <v/>
      </c>
      <c r="EH181" s="88" t="str">
        <f t="shared" si="56"/>
        <v/>
      </c>
      <c r="EI181" s="79"/>
      <c r="EJ181" s="79"/>
      <c r="EK181" s="80"/>
    </row>
    <row r="182" spans="1:14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65" t="str">
        <f t="shared" si="30"/>
        <v/>
      </c>
      <c r="CB182" s="72" t="str">
        <f t="shared" si="31"/>
        <v/>
      </c>
      <c r="CC182" s="73" t="str">
        <f t="shared" si="32"/>
        <v/>
      </c>
      <c r="CD182" s="72" t="str">
        <f t="shared" si="33"/>
        <v/>
      </c>
      <c r="CE182" s="73" t="str">
        <f t="shared" si="34"/>
        <v/>
      </c>
      <c r="CF182" s="72" t="str">
        <f t="shared" si="35"/>
        <v/>
      </c>
      <c r="CG182" s="73" t="str">
        <f t="shared" si="36"/>
        <v/>
      </c>
      <c r="CH182" s="72" t="str">
        <f t="shared" si="37"/>
        <v/>
      </c>
      <c r="CI182" s="73" t="str">
        <f t="shared" si="38"/>
        <v/>
      </c>
      <c r="CJ182" s="72" t="str">
        <f t="shared" si="39"/>
        <v/>
      </c>
      <c r="CK182" s="73" t="str">
        <f t="shared" si="40"/>
        <v/>
      </c>
      <c r="CL182" s="72" t="str">
        <f t="shared" si="41"/>
        <v/>
      </c>
      <c r="CM182" s="73" t="str">
        <f t="shared" si="42"/>
        <v/>
      </c>
      <c r="CN182" s="72" t="str">
        <f t="shared" si="43"/>
        <v/>
      </c>
      <c r="CO182" s="73" t="str">
        <f t="shared" si="44"/>
        <v/>
      </c>
      <c r="CP182" s="72" t="str">
        <f t="shared" si="45"/>
        <v/>
      </c>
      <c r="CQ182" s="73" t="str">
        <f t="shared" si="46"/>
        <v/>
      </c>
      <c r="CR182" s="72" t="str">
        <f t="shared" si="47"/>
        <v/>
      </c>
      <c r="CS182" s="73" t="str">
        <f t="shared" si="48"/>
        <v/>
      </c>
      <c r="CT182" s="72" t="str">
        <f t="shared" si="49"/>
        <v/>
      </c>
      <c r="CU182" s="73" t="str">
        <f t="shared" si="50"/>
        <v/>
      </c>
      <c r="CV182" s="65" t="str">
        <f t="shared" si="29"/>
        <v/>
      </c>
      <c r="CW182" s="65" t="str">
        <f t="shared" si="29"/>
        <v/>
      </c>
      <c r="CX182" s="77">
        <f>'[1]Leakage Tree Data'!A83</f>
        <v>0</v>
      </c>
      <c r="CY182" s="77">
        <f>'[1]Leakage Tree Data'!B83</f>
        <v>0</v>
      </c>
      <c r="CZ182" s="87" t="str">
        <f>IF(('[1]Leakage Tree Data'!C83)="","",'[1]Leakage Tree Data'!C83)</f>
        <v/>
      </c>
      <c r="DA182" s="87" t="str">
        <f>IF(('[1]Leakage Tree Data'!D83)="","",'[1]Leakage Tree Data'!D83)</f>
        <v/>
      </c>
      <c r="DB182" s="87" t="str">
        <f>IF(('[1]Leakage Tree Data'!E83)="","",'[1]Leakage Tree Data'!E83)</f>
        <v/>
      </c>
      <c r="DC182" s="87" t="str">
        <f>IF(('[1]Leakage Tree Data'!F83)="","",'[1]Leakage Tree Data'!F83)</f>
        <v/>
      </c>
      <c r="DD182" s="87" t="str">
        <f>IF(('[1]Leakage Tree Data'!G83)="","",'[1]Leakage Tree Data'!G83)</f>
        <v/>
      </c>
      <c r="DE182" s="87" t="str">
        <f>IF(('[1]Leakage Tree Data'!H83)="","",'[1]Leakage Tree Data'!H83)</f>
        <v/>
      </c>
      <c r="DF182" s="87" t="str">
        <f>IF(('[1]Leakage Tree Data'!I83)="","",'[1]Leakage Tree Data'!I83)</f>
        <v/>
      </c>
      <c r="DG182" s="87" t="str">
        <f>IF(('[1]Leakage Tree Data'!J83)="","",'[1]Leakage Tree Data'!J83)</f>
        <v/>
      </c>
      <c r="DH182" s="87" t="str">
        <f>IF(('[1]Leakage Tree Data'!K83)="","",'[1]Leakage Tree Data'!K83)</f>
        <v/>
      </c>
      <c r="DI182" s="87" t="str">
        <f>IF(('[1]Leakage Tree Data'!L83)="","",'[1]Leakage Tree Data'!L83)</f>
        <v/>
      </c>
      <c r="DJ182" s="87" t="str">
        <f>IF(('[1]Leakage Tree Data'!M83)="","",'[1]Leakage Tree Data'!M83)</f>
        <v/>
      </c>
      <c r="DK182" s="87" t="str">
        <f>IF(('[1]Leakage Tree Data'!N83)="","",'[1]Leakage Tree Data'!N83)</f>
        <v/>
      </c>
      <c r="DL182" s="87" t="str">
        <f>IF(('[1]Leakage Tree Data'!O83)="","",'[1]Leakage Tree Data'!O83)</f>
        <v/>
      </c>
      <c r="DM182" s="87" t="str">
        <f>IF(('[1]Leakage Tree Data'!P83)="","",'[1]Leakage Tree Data'!P83)</f>
        <v/>
      </c>
      <c r="DN182" s="87" t="str">
        <f>IF(('[1]Leakage Tree Data'!Q83)="","",'[1]Leakage Tree Data'!Q83)</f>
        <v/>
      </c>
      <c r="DO182" s="87" t="str">
        <f>IF(('[1]Leakage Tree Data'!R83)="","",'[1]Leakage Tree Data'!R83)</f>
        <v/>
      </c>
      <c r="DP182" s="87" t="str">
        <f>IF(('[1]Leakage Tree Data'!S83)="","",'[1]Leakage Tree Data'!S83)</f>
        <v/>
      </c>
      <c r="DQ182" s="87" t="str">
        <f>IF(('[1]Leakage Tree Data'!T83)="","",'[1]Leakage Tree Data'!T83)</f>
        <v/>
      </c>
      <c r="DR182" s="87" t="str">
        <f>IF(('[1]Leakage Tree Data'!U83)="","",'[1]Leakage Tree Data'!U83)</f>
        <v/>
      </c>
      <c r="DS182" s="87" t="str">
        <f>IF(('[1]Leakage Tree Data'!V83)="","",'[1]Leakage Tree Data'!V83)</f>
        <v/>
      </c>
      <c r="DT182" s="87" t="str">
        <f>IF(('[1]Leakage Tree Data'!W83)="","",'[1]Leakage Tree Data'!W83)</f>
        <v/>
      </c>
      <c r="DU182" s="87" t="str">
        <f>IF(('[1]Leakage Tree Data'!X83)="","",'[1]Leakage Tree Data'!X83)</f>
        <v/>
      </c>
      <c r="DV182" s="87" t="str">
        <f>IF(('[1]Leakage Tree Data'!Y83)="","",'[1]Leakage Tree Data'!Y83)</f>
        <v/>
      </c>
      <c r="DW182" s="87" t="str">
        <f>IF(('[1]Leakage Tree Data'!Z83)="","",'[1]Leakage Tree Data'!Z83)</f>
        <v/>
      </c>
      <c r="DX182" s="87" t="str">
        <f>IF(('[1]Leakage Tree Data'!AA83)="","",'[1]Leakage Tree Data'!AA83)</f>
        <v/>
      </c>
      <c r="DY182" s="87" t="str">
        <f>IF(('[1]Leakage Tree Data'!AB83)="","",'[1]Leakage Tree Data'!AB83)</f>
        <v/>
      </c>
      <c r="DZ182" s="87" t="str">
        <f>IF(('[1]Leakage Tree Data'!AC83)="","",'[1]Leakage Tree Data'!AC83)</f>
        <v/>
      </c>
      <c r="EA182" s="87" t="str">
        <f>IF(('[1]Leakage Tree Data'!AD83)="","",'[1]Leakage Tree Data'!AD83)</f>
        <v/>
      </c>
      <c r="EB182" s="87" t="str">
        <f>IF(('[1]Leakage Tree Data'!AE83)="","",'[1]Leakage Tree Data'!AE83)</f>
        <v/>
      </c>
      <c r="EC182" s="71" t="str">
        <f t="shared" si="51"/>
        <v/>
      </c>
      <c r="ED182" s="71" t="str">
        <f t="shared" si="52"/>
        <v/>
      </c>
      <c r="EE182" s="71" t="str">
        <f t="shared" si="53"/>
        <v/>
      </c>
      <c r="EF182" s="71" t="str">
        <f t="shared" si="54"/>
        <v/>
      </c>
      <c r="EG182" s="88" t="str">
        <f t="shared" si="55"/>
        <v/>
      </c>
      <c r="EH182" s="88" t="str">
        <f t="shared" si="56"/>
        <v/>
      </c>
      <c r="EI182" s="79"/>
      <c r="EJ182" s="79"/>
      <c r="EK182" s="80"/>
    </row>
    <row r="183" spans="1:14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65" t="str">
        <f t="shared" si="30"/>
        <v/>
      </c>
      <c r="CB183" s="72" t="str">
        <f t="shared" si="31"/>
        <v/>
      </c>
      <c r="CC183" s="73" t="str">
        <f t="shared" si="32"/>
        <v/>
      </c>
      <c r="CD183" s="72" t="str">
        <f t="shared" si="33"/>
        <v/>
      </c>
      <c r="CE183" s="73" t="str">
        <f t="shared" si="34"/>
        <v/>
      </c>
      <c r="CF183" s="72" t="str">
        <f t="shared" si="35"/>
        <v/>
      </c>
      <c r="CG183" s="73" t="str">
        <f t="shared" si="36"/>
        <v/>
      </c>
      <c r="CH183" s="72" t="str">
        <f t="shared" si="37"/>
        <v/>
      </c>
      <c r="CI183" s="73" t="str">
        <f t="shared" si="38"/>
        <v/>
      </c>
      <c r="CJ183" s="72" t="str">
        <f t="shared" si="39"/>
        <v/>
      </c>
      <c r="CK183" s="73" t="str">
        <f t="shared" si="40"/>
        <v/>
      </c>
      <c r="CL183" s="72" t="str">
        <f t="shared" si="41"/>
        <v/>
      </c>
      <c r="CM183" s="73" t="str">
        <f t="shared" si="42"/>
        <v/>
      </c>
      <c r="CN183" s="72" t="str">
        <f t="shared" si="43"/>
        <v/>
      </c>
      <c r="CO183" s="73" t="str">
        <f t="shared" si="44"/>
        <v/>
      </c>
      <c r="CP183" s="72" t="str">
        <f t="shared" si="45"/>
        <v/>
      </c>
      <c r="CQ183" s="73" t="str">
        <f t="shared" si="46"/>
        <v/>
      </c>
      <c r="CR183" s="72" t="str">
        <f t="shared" si="47"/>
        <v/>
      </c>
      <c r="CS183" s="73" t="str">
        <f t="shared" si="48"/>
        <v/>
      </c>
      <c r="CT183" s="72" t="str">
        <f t="shared" si="49"/>
        <v/>
      </c>
      <c r="CU183" s="73" t="str">
        <f t="shared" si="50"/>
        <v/>
      </c>
      <c r="CV183" s="65" t="str">
        <f t="shared" si="29"/>
        <v/>
      </c>
      <c r="CW183" s="65" t="str">
        <f t="shared" si="29"/>
        <v/>
      </c>
      <c r="CX183" s="77">
        <f>'[1]Leakage Tree Data'!A84</f>
        <v>0</v>
      </c>
      <c r="CY183" s="77">
        <f>'[1]Leakage Tree Data'!B84</f>
        <v>0</v>
      </c>
      <c r="CZ183" s="87" t="str">
        <f>IF(('[1]Leakage Tree Data'!C84)="","",'[1]Leakage Tree Data'!C84)</f>
        <v/>
      </c>
      <c r="DA183" s="87" t="str">
        <f>IF(('[1]Leakage Tree Data'!D84)="","",'[1]Leakage Tree Data'!D84)</f>
        <v/>
      </c>
      <c r="DB183" s="87" t="str">
        <f>IF(('[1]Leakage Tree Data'!E84)="","",'[1]Leakage Tree Data'!E84)</f>
        <v/>
      </c>
      <c r="DC183" s="87" t="str">
        <f>IF(('[1]Leakage Tree Data'!F84)="","",'[1]Leakage Tree Data'!F84)</f>
        <v/>
      </c>
      <c r="DD183" s="87" t="str">
        <f>IF(('[1]Leakage Tree Data'!G84)="","",'[1]Leakage Tree Data'!G84)</f>
        <v/>
      </c>
      <c r="DE183" s="87" t="str">
        <f>IF(('[1]Leakage Tree Data'!H84)="","",'[1]Leakage Tree Data'!H84)</f>
        <v/>
      </c>
      <c r="DF183" s="87" t="str">
        <f>IF(('[1]Leakage Tree Data'!I84)="","",'[1]Leakage Tree Data'!I84)</f>
        <v/>
      </c>
      <c r="DG183" s="87" t="str">
        <f>IF(('[1]Leakage Tree Data'!J84)="","",'[1]Leakage Tree Data'!J84)</f>
        <v/>
      </c>
      <c r="DH183" s="87" t="str">
        <f>IF(('[1]Leakage Tree Data'!K84)="","",'[1]Leakage Tree Data'!K84)</f>
        <v/>
      </c>
      <c r="DI183" s="87" t="str">
        <f>IF(('[1]Leakage Tree Data'!L84)="","",'[1]Leakage Tree Data'!L84)</f>
        <v/>
      </c>
      <c r="DJ183" s="87" t="str">
        <f>IF(('[1]Leakage Tree Data'!M84)="","",'[1]Leakage Tree Data'!M84)</f>
        <v/>
      </c>
      <c r="DK183" s="87" t="str">
        <f>IF(('[1]Leakage Tree Data'!N84)="","",'[1]Leakage Tree Data'!N84)</f>
        <v/>
      </c>
      <c r="DL183" s="87" t="str">
        <f>IF(('[1]Leakage Tree Data'!O84)="","",'[1]Leakage Tree Data'!O84)</f>
        <v/>
      </c>
      <c r="DM183" s="87" t="str">
        <f>IF(('[1]Leakage Tree Data'!P84)="","",'[1]Leakage Tree Data'!P84)</f>
        <v/>
      </c>
      <c r="DN183" s="87" t="str">
        <f>IF(('[1]Leakage Tree Data'!Q84)="","",'[1]Leakage Tree Data'!Q84)</f>
        <v/>
      </c>
      <c r="DO183" s="87" t="str">
        <f>IF(('[1]Leakage Tree Data'!R84)="","",'[1]Leakage Tree Data'!R84)</f>
        <v/>
      </c>
      <c r="DP183" s="87" t="str">
        <f>IF(('[1]Leakage Tree Data'!S84)="","",'[1]Leakage Tree Data'!S84)</f>
        <v/>
      </c>
      <c r="DQ183" s="87" t="str">
        <f>IF(('[1]Leakage Tree Data'!T84)="","",'[1]Leakage Tree Data'!T84)</f>
        <v/>
      </c>
      <c r="DR183" s="87" t="str">
        <f>IF(('[1]Leakage Tree Data'!U84)="","",'[1]Leakage Tree Data'!U84)</f>
        <v/>
      </c>
      <c r="DS183" s="87" t="str">
        <f>IF(('[1]Leakage Tree Data'!V84)="","",'[1]Leakage Tree Data'!V84)</f>
        <v/>
      </c>
      <c r="DT183" s="87" t="str">
        <f>IF(('[1]Leakage Tree Data'!W84)="","",'[1]Leakage Tree Data'!W84)</f>
        <v/>
      </c>
      <c r="DU183" s="87" t="str">
        <f>IF(('[1]Leakage Tree Data'!X84)="","",'[1]Leakage Tree Data'!X84)</f>
        <v/>
      </c>
      <c r="DV183" s="87" t="str">
        <f>IF(('[1]Leakage Tree Data'!Y84)="","",'[1]Leakage Tree Data'!Y84)</f>
        <v/>
      </c>
      <c r="DW183" s="87" t="str">
        <f>IF(('[1]Leakage Tree Data'!Z84)="","",'[1]Leakage Tree Data'!Z84)</f>
        <v/>
      </c>
      <c r="DX183" s="87" t="str">
        <f>IF(('[1]Leakage Tree Data'!AA84)="","",'[1]Leakage Tree Data'!AA84)</f>
        <v/>
      </c>
      <c r="DY183" s="87" t="str">
        <f>IF(('[1]Leakage Tree Data'!AB84)="","",'[1]Leakage Tree Data'!AB84)</f>
        <v/>
      </c>
      <c r="DZ183" s="87" t="str">
        <f>IF(('[1]Leakage Tree Data'!AC84)="","",'[1]Leakage Tree Data'!AC84)</f>
        <v/>
      </c>
      <c r="EA183" s="87" t="str">
        <f>IF(('[1]Leakage Tree Data'!AD84)="","",'[1]Leakage Tree Data'!AD84)</f>
        <v/>
      </c>
      <c r="EB183" s="87" t="str">
        <f>IF(('[1]Leakage Tree Data'!AE84)="","",'[1]Leakage Tree Data'!AE84)</f>
        <v/>
      </c>
      <c r="EC183" s="71" t="str">
        <f t="shared" si="51"/>
        <v/>
      </c>
      <c r="ED183" s="71" t="str">
        <f t="shared" si="52"/>
        <v/>
      </c>
      <c r="EE183" s="71" t="str">
        <f t="shared" si="53"/>
        <v/>
      </c>
      <c r="EF183" s="71" t="str">
        <f t="shared" si="54"/>
        <v/>
      </c>
      <c r="EG183" s="88" t="str">
        <f t="shared" si="55"/>
        <v/>
      </c>
      <c r="EH183" s="88" t="str">
        <f t="shared" si="56"/>
        <v/>
      </c>
      <c r="EI183" s="79"/>
      <c r="EJ183" s="79"/>
      <c r="EK183" s="80"/>
    </row>
    <row r="184" spans="1:14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65" t="str">
        <f t="shared" si="30"/>
        <v/>
      </c>
      <c r="CB184" s="72" t="str">
        <f t="shared" si="31"/>
        <v/>
      </c>
      <c r="CC184" s="73" t="str">
        <f t="shared" si="32"/>
        <v/>
      </c>
      <c r="CD184" s="72" t="str">
        <f t="shared" si="33"/>
        <v/>
      </c>
      <c r="CE184" s="73" t="str">
        <f t="shared" si="34"/>
        <v/>
      </c>
      <c r="CF184" s="72" t="str">
        <f t="shared" si="35"/>
        <v/>
      </c>
      <c r="CG184" s="73" t="str">
        <f t="shared" si="36"/>
        <v/>
      </c>
      <c r="CH184" s="72" t="str">
        <f t="shared" si="37"/>
        <v/>
      </c>
      <c r="CI184" s="73" t="str">
        <f t="shared" si="38"/>
        <v/>
      </c>
      <c r="CJ184" s="72" t="str">
        <f t="shared" si="39"/>
        <v/>
      </c>
      <c r="CK184" s="73" t="str">
        <f t="shared" si="40"/>
        <v/>
      </c>
      <c r="CL184" s="72" t="str">
        <f t="shared" si="41"/>
        <v/>
      </c>
      <c r="CM184" s="73" t="str">
        <f t="shared" si="42"/>
        <v/>
      </c>
      <c r="CN184" s="72" t="str">
        <f t="shared" si="43"/>
        <v/>
      </c>
      <c r="CO184" s="73" t="str">
        <f t="shared" si="44"/>
        <v/>
      </c>
      <c r="CP184" s="72" t="str">
        <f t="shared" si="45"/>
        <v/>
      </c>
      <c r="CQ184" s="73" t="str">
        <f t="shared" si="46"/>
        <v/>
      </c>
      <c r="CR184" s="72" t="str">
        <f t="shared" si="47"/>
        <v/>
      </c>
      <c r="CS184" s="73" t="str">
        <f t="shared" si="48"/>
        <v/>
      </c>
      <c r="CT184" s="72" t="str">
        <f t="shared" si="49"/>
        <v/>
      </c>
      <c r="CU184" s="73" t="str">
        <f t="shared" si="50"/>
        <v/>
      </c>
      <c r="CV184" s="65" t="str">
        <f t="shared" si="29"/>
        <v/>
      </c>
      <c r="CW184" s="65" t="str">
        <f t="shared" si="29"/>
        <v/>
      </c>
      <c r="CX184" s="77">
        <f>'[1]Leakage Tree Data'!A85</f>
        <v>0</v>
      </c>
      <c r="CY184" s="77">
        <f>'[1]Leakage Tree Data'!B85</f>
        <v>0</v>
      </c>
      <c r="CZ184" s="87" t="str">
        <f>IF(('[1]Leakage Tree Data'!C85)="","",'[1]Leakage Tree Data'!C85)</f>
        <v/>
      </c>
      <c r="DA184" s="87" t="str">
        <f>IF(('[1]Leakage Tree Data'!D85)="","",'[1]Leakage Tree Data'!D85)</f>
        <v/>
      </c>
      <c r="DB184" s="87" t="str">
        <f>IF(('[1]Leakage Tree Data'!E85)="","",'[1]Leakage Tree Data'!E85)</f>
        <v/>
      </c>
      <c r="DC184" s="87" t="str">
        <f>IF(('[1]Leakage Tree Data'!F85)="","",'[1]Leakage Tree Data'!F85)</f>
        <v/>
      </c>
      <c r="DD184" s="87" t="str">
        <f>IF(('[1]Leakage Tree Data'!G85)="","",'[1]Leakage Tree Data'!G85)</f>
        <v/>
      </c>
      <c r="DE184" s="87" t="str">
        <f>IF(('[1]Leakage Tree Data'!H85)="","",'[1]Leakage Tree Data'!H85)</f>
        <v/>
      </c>
      <c r="DF184" s="87" t="str">
        <f>IF(('[1]Leakage Tree Data'!I85)="","",'[1]Leakage Tree Data'!I85)</f>
        <v/>
      </c>
      <c r="DG184" s="87" t="str">
        <f>IF(('[1]Leakage Tree Data'!J85)="","",'[1]Leakage Tree Data'!J85)</f>
        <v/>
      </c>
      <c r="DH184" s="87" t="str">
        <f>IF(('[1]Leakage Tree Data'!K85)="","",'[1]Leakage Tree Data'!K85)</f>
        <v/>
      </c>
      <c r="DI184" s="87" t="str">
        <f>IF(('[1]Leakage Tree Data'!L85)="","",'[1]Leakage Tree Data'!L85)</f>
        <v/>
      </c>
      <c r="DJ184" s="87" t="str">
        <f>IF(('[1]Leakage Tree Data'!M85)="","",'[1]Leakage Tree Data'!M85)</f>
        <v/>
      </c>
      <c r="DK184" s="87" t="str">
        <f>IF(('[1]Leakage Tree Data'!N85)="","",'[1]Leakage Tree Data'!N85)</f>
        <v/>
      </c>
      <c r="DL184" s="87" t="str">
        <f>IF(('[1]Leakage Tree Data'!O85)="","",'[1]Leakage Tree Data'!O85)</f>
        <v/>
      </c>
      <c r="DM184" s="87" t="str">
        <f>IF(('[1]Leakage Tree Data'!P85)="","",'[1]Leakage Tree Data'!P85)</f>
        <v/>
      </c>
      <c r="DN184" s="87" t="str">
        <f>IF(('[1]Leakage Tree Data'!Q85)="","",'[1]Leakage Tree Data'!Q85)</f>
        <v/>
      </c>
      <c r="DO184" s="87" t="str">
        <f>IF(('[1]Leakage Tree Data'!R85)="","",'[1]Leakage Tree Data'!R85)</f>
        <v/>
      </c>
      <c r="DP184" s="87" t="str">
        <f>IF(('[1]Leakage Tree Data'!S85)="","",'[1]Leakage Tree Data'!S85)</f>
        <v/>
      </c>
      <c r="DQ184" s="87" t="str">
        <f>IF(('[1]Leakage Tree Data'!T85)="","",'[1]Leakage Tree Data'!T85)</f>
        <v/>
      </c>
      <c r="DR184" s="87" t="str">
        <f>IF(('[1]Leakage Tree Data'!U85)="","",'[1]Leakage Tree Data'!U85)</f>
        <v/>
      </c>
      <c r="DS184" s="87" t="str">
        <f>IF(('[1]Leakage Tree Data'!V85)="","",'[1]Leakage Tree Data'!V85)</f>
        <v/>
      </c>
      <c r="DT184" s="87" t="str">
        <f>IF(('[1]Leakage Tree Data'!W85)="","",'[1]Leakage Tree Data'!W85)</f>
        <v/>
      </c>
      <c r="DU184" s="87" t="str">
        <f>IF(('[1]Leakage Tree Data'!X85)="","",'[1]Leakage Tree Data'!X85)</f>
        <v/>
      </c>
      <c r="DV184" s="87" t="str">
        <f>IF(('[1]Leakage Tree Data'!Y85)="","",'[1]Leakage Tree Data'!Y85)</f>
        <v/>
      </c>
      <c r="DW184" s="87" t="str">
        <f>IF(('[1]Leakage Tree Data'!Z85)="","",'[1]Leakage Tree Data'!Z85)</f>
        <v/>
      </c>
      <c r="DX184" s="87" t="str">
        <f>IF(('[1]Leakage Tree Data'!AA85)="","",'[1]Leakage Tree Data'!AA85)</f>
        <v/>
      </c>
      <c r="DY184" s="87" t="str">
        <f>IF(('[1]Leakage Tree Data'!AB85)="","",'[1]Leakage Tree Data'!AB85)</f>
        <v/>
      </c>
      <c r="DZ184" s="87" t="str">
        <f>IF(('[1]Leakage Tree Data'!AC85)="","",'[1]Leakage Tree Data'!AC85)</f>
        <v/>
      </c>
      <c r="EA184" s="87" t="str">
        <f>IF(('[1]Leakage Tree Data'!AD85)="","",'[1]Leakage Tree Data'!AD85)</f>
        <v/>
      </c>
      <c r="EB184" s="87" t="str">
        <f>IF(('[1]Leakage Tree Data'!AE85)="","",'[1]Leakage Tree Data'!AE85)</f>
        <v/>
      </c>
      <c r="EC184" s="71" t="str">
        <f t="shared" si="51"/>
        <v/>
      </c>
      <c r="ED184" s="71" t="str">
        <f t="shared" si="52"/>
        <v/>
      </c>
      <c r="EE184" s="71" t="str">
        <f t="shared" si="53"/>
        <v/>
      </c>
      <c r="EF184" s="71" t="str">
        <f t="shared" si="54"/>
        <v/>
      </c>
      <c r="EG184" s="88" t="str">
        <f t="shared" si="55"/>
        <v/>
      </c>
      <c r="EH184" s="88" t="str">
        <f t="shared" si="56"/>
        <v/>
      </c>
      <c r="EI184" s="79"/>
      <c r="EJ184" s="79"/>
      <c r="EK184" s="80"/>
    </row>
    <row r="185" spans="1:14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65" t="str">
        <f t="shared" si="30"/>
        <v/>
      </c>
      <c r="CB185" s="72" t="str">
        <f t="shared" si="31"/>
        <v/>
      </c>
      <c r="CC185" s="73" t="str">
        <f t="shared" si="32"/>
        <v/>
      </c>
      <c r="CD185" s="72" t="str">
        <f t="shared" si="33"/>
        <v/>
      </c>
      <c r="CE185" s="73" t="str">
        <f t="shared" si="34"/>
        <v/>
      </c>
      <c r="CF185" s="72" t="str">
        <f t="shared" si="35"/>
        <v/>
      </c>
      <c r="CG185" s="73" t="str">
        <f t="shared" si="36"/>
        <v/>
      </c>
      <c r="CH185" s="72" t="str">
        <f t="shared" si="37"/>
        <v/>
      </c>
      <c r="CI185" s="73" t="str">
        <f t="shared" si="38"/>
        <v/>
      </c>
      <c r="CJ185" s="72" t="str">
        <f t="shared" si="39"/>
        <v/>
      </c>
      <c r="CK185" s="73" t="str">
        <f t="shared" si="40"/>
        <v/>
      </c>
      <c r="CL185" s="72" t="str">
        <f t="shared" si="41"/>
        <v/>
      </c>
      <c r="CM185" s="73" t="str">
        <f t="shared" si="42"/>
        <v/>
      </c>
      <c r="CN185" s="72" t="str">
        <f t="shared" si="43"/>
        <v/>
      </c>
      <c r="CO185" s="73" t="str">
        <f t="shared" si="44"/>
        <v/>
      </c>
      <c r="CP185" s="72" t="str">
        <f t="shared" si="45"/>
        <v/>
      </c>
      <c r="CQ185" s="73" t="str">
        <f t="shared" si="46"/>
        <v/>
      </c>
      <c r="CR185" s="72" t="str">
        <f t="shared" si="47"/>
        <v/>
      </c>
      <c r="CS185" s="73" t="str">
        <f t="shared" si="48"/>
        <v/>
      </c>
      <c r="CT185" s="72" t="str">
        <f t="shared" si="49"/>
        <v/>
      </c>
      <c r="CU185" s="73" t="str">
        <f t="shared" si="50"/>
        <v/>
      </c>
      <c r="CV185" s="65" t="str">
        <f t="shared" si="29"/>
        <v/>
      </c>
      <c r="CW185" s="65" t="str">
        <f t="shared" si="29"/>
        <v/>
      </c>
      <c r="CX185" s="77">
        <f>'[1]Leakage Tree Data'!A86</f>
        <v>0</v>
      </c>
      <c r="CY185" s="77">
        <f>'[1]Leakage Tree Data'!B86</f>
        <v>0</v>
      </c>
      <c r="CZ185" s="87" t="str">
        <f>IF(('[1]Leakage Tree Data'!C86)="","",'[1]Leakage Tree Data'!C86)</f>
        <v/>
      </c>
      <c r="DA185" s="87" t="str">
        <f>IF(('[1]Leakage Tree Data'!D86)="","",'[1]Leakage Tree Data'!D86)</f>
        <v/>
      </c>
      <c r="DB185" s="87" t="str">
        <f>IF(('[1]Leakage Tree Data'!E86)="","",'[1]Leakage Tree Data'!E86)</f>
        <v/>
      </c>
      <c r="DC185" s="87" t="str">
        <f>IF(('[1]Leakage Tree Data'!F86)="","",'[1]Leakage Tree Data'!F86)</f>
        <v/>
      </c>
      <c r="DD185" s="87" t="str">
        <f>IF(('[1]Leakage Tree Data'!G86)="","",'[1]Leakage Tree Data'!G86)</f>
        <v/>
      </c>
      <c r="DE185" s="87" t="str">
        <f>IF(('[1]Leakage Tree Data'!H86)="","",'[1]Leakage Tree Data'!H86)</f>
        <v/>
      </c>
      <c r="DF185" s="87" t="str">
        <f>IF(('[1]Leakage Tree Data'!I86)="","",'[1]Leakage Tree Data'!I86)</f>
        <v/>
      </c>
      <c r="DG185" s="87" t="str">
        <f>IF(('[1]Leakage Tree Data'!J86)="","",'[1]Leakage Tree Data'!J86)</f>
        <v/>
      </c>
      <c r="DH185" s="87" t="str">
        <f>IF(('[1]Leakage Tree Data'!K86)="","",'[1]Leakage Tree Data'!K86)</f>
        <v/>
      </c>
      <c r="DI185" s="87" t="str">
        <f>IF(('[1]Leakage Tree Data'!L86)="","",'[1]Leakage Tree Data'!L86)</f>
        <v/>
      </c>
      <c r="DJ185" s="87" t="str">
        <f>IF(('[1]Leakage Tree Data'!M86)="","",'[1]Leakage Tree Data'!M86)</f>
        <v/>
      </c>
      <c r="DK185" s="87" t="str">
        <f>IF(('[1]Leakage Tree Data'!N86)="","",'[1]Leakage Tree Data'!N86)</f>
        <v/>
      </c>
      <c r="DL185" s="87" t="str">
        <f>IF(('[1]Leakage Tree Data'!O86)="","",'[1]Leakage Tree Data'!O86)</f>
        <v/>
      </c>
      <c r="DM185" s="87" t="str">
        <f>IF(('[1]Leakage Tree Data'!P86)="","",'[1]Leakage Tree Data'!P86)</f>
        <v/>
      </c>
      <c r="DN185" s="87" t="str">
        <f>IF(('[1]Leakage Tree Data'!Q86)="","",'[1]Leakage Tree Data'!Q86)</f>
        <v/>
      </c>
      <c r="DO185" s="87" t="str">
        <f>IF(('[1]Leakage Tree Data'!R86)="","",'[1]Leakage Tree Data'!R86)</f>
        <v/>
      </c>
      <c r="DP185" s="87" t="str">
        <f>IF(('[1]Leakage Tree Data'!S86)="","",'[1]Leakage Tree Data'!S86)</f>
        <v/>
      </c>
      <c r="DQ185" s="87" t="str">
        <f>IF(('[1]Leakage Tree Data'!T86)="","",'[1]Leakage Tree Data'!T86)</f>
        <v/>
      </c>
      <c r="DR185" s="87" t="str">
        <f>IF(('[1]Leakage Tree Data'!U86)="","",'[1]Leakage Tree Data'!U86)</f>
        <v/>
      </c>
      <c r="DS185" s="87" t="str">
        <f>IF(('[1]Leakage Tree Data'!V86)="","",'[1]Leakage Tree Data'!V86)</f>
        <v/>
      </c>
      <c r="DT185" s="87" t="str">
        <f>IF(('[1]Leakage Tree Data'!W86)="","",'[1]Leakage Tree Data'!W86)</f>
        <v/>
      </c>
      <c r="DU185" s="87" t="str">
        <f>IF(('[1]Leakage Tree Data'!X86)="","",'[1]Leakage Tree Data'!X86)</f>
        <v/>
      </c>
      <c r="DV185" s="87" t="str">
        <f>IF(('[1]Leakage Tree Data'!Y86)="","",'[1]Leakage Tree Data'!Y86)</f>
        <v/>
      </c>
      <c r="DW185" s="87" t="str">
        <f>IF(('[1]Leakage Tree Data'!Z86)="","",'[1]Leakage Tree Data'!Z86)</f>
        <v/>
      </c>
      <c r="DX185" s="87" t="str">
        <f>IF(('[1]Leakage Tree Data'!AA86)="","",'[1]Leakage Tree Data'!AA86)</f>
        <v/>
      </c>
      <c r="DY185" s="87" t="str">
        <f>IF(('[1]Leakage Tree Data'!AB86)="","",'[1]Leakage Tree Data'!AB86)</f>
        <v/>
      </c>
      <c r="DZ185" s="87" t="str">
        <f>IF(('[1]Leakage Tree Data'!AC86)="","",'[1]Leakage Tree Data'!AC86)</f>
        <v/>
      </c>
      <c r="EA185" s="87" t="str">
        <f>IF(('[1]Leakage Tree Data'!AD86)="","",'[1]Leakage Tree Data'!AD86)</f>
        <v/>
      </c>
      <c r="EB185" s="87" t="str">
        <f>IF(('[1]Leakage Tree Data'!AE86)="","",'[1]Leakage Tree Data'!AE86)</f>
        <v/>
      </c>
      <c r="EC185" s="71" t="str">
        <f t="shared" si="51"/>
        <v/>
      </c>
      <c r="ED185" s="71" t="str">
        <f t="shared" si="52"/>
        <v/>
      </c>
      <c r="EE185" s="71" t="str">
        <f t="shared" si="53"/>
        <v/>
      </c>
      <c r="EF185" s="71" t="str">
        <f t="shared" si="54"/>
        <v/>
      </c>
      <c r="EG185" s="88" t="str">
        <f t="shared" si="55"/>
        <v/>
      </c>
      <c r="EH185" s="88" t="str">
        <f t="shared" si="56"/>
        <v/>
      </c>
      <c r="EI185" s="79"/>
      <c r="EJ185" s="79"/>
      <c r="EK185" s="80"/>
    </row>
    <row r="186" spans="1:14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65" t="str">
        <f t="shared" si="30"/>
        <v/>
      </c>
      <c r="CB186" s="72" t="str">
        <f t="shared" si="31"/>
        <v/>
      </c>
      <c r="CC186" s="73" t="str">
        <f t="shared" si="32"/>
        <v/>
      </c>
      <c r="CD186" s="72" t="str">
        <f t="shared" si="33"/>
        <v/>
      </c>
      <c r="CE186" s="73" t="str">
        <f t="shared" si="34"/>
        <v/>
      </c>
      <c r="CF186" s="72" t="str">
        <f t="shared" si="35"/>
        <v/>
      </c>
      <c r="CG186" s="73" t="str">
        <f t="shared" si="36"/>
        <v/>
      </c>
      <c r="CH186" s="72" t="str">
        <f t="shared" si="37"/>
        <v/>
      </c>
      <c r="CI186" s="73" t="str">
        <f t="shared" si="38"/>
        <v/>
      </c>
      <c r="CJ186" s="72" t="str">
        <f t="shared" si="39"/>
        <v/>
      </c>
      <c r="CK186" s="73" t="str">
        <f t="shared" si="40"/>
        <v/>
      </c>
      <c r="CL186" s="72" t="str">
        <f t="shared" si="41"/>
        <v/>
      </c>
      <c r="CM186" s="73" t="str">
        <f t="shared" si="42"/>
        <v/>
      </c>
      <c r="CN186" s="72" t="str">
        <f t="shared" si="43"/>
        <v/>
      </c>
      <c r="CO186" s="73" t="str">
        <f t="shared" si="44"/>
        <v/>
      </c>
      <c r="CP186" s="72" t="str">
        <f t="shared" si="45"/>
        <v/>
      </c>
      <c r="CQ186" s="73" t="str">
        <f t="shared" si="46"/>
        <v/>
      </c>
      <c r="CR186" s="72" t="str">
        <f t="shared" si="47"/>
        <v/>
      </c>
      <c r="CS186" s="73" t="str">
        <f t="shared" si="48"/>
        <v/>
      </c>
      <c r="CT186" s="72" t="str">
        <f t="shared" si="49"/>
        <v/>
      </c>
      <c r="CU186" s="73" t="str">
        <f t="shared" si="50"/>
        <v/>
      </c>
      <c r="CV186" s="65" t="str">
        <f t="shared" si="29"/>
        <v/>
      </c>
      <c r="CW186" s="65" t="str">
        <f t="shared" si="29"/>
        <v/>
      </c>
      <c r="CX186" s="77">
        <f>'[1]Leakage Tree Data'!A87</f>
        <v>0</v>
      </c>
      <c r="CY186" s="77">
        <f>'[1]Leakage Tree Data'!B87</f>
        <v>0</v>
      </c>
      <c r="CZ186" s="87" t="str">
        <f>IF(('[1]Leakage Tree Data'!C87)="","",'[1]Leakage Tree Data'!C87)</f>
        <v/>
      </c>
      <c r="DA186" s="87" t="str">
        <f>IF(('[1]Leakage Tree Data'!D87)="","",'[1]Leakage Tree Data'!D87)</f>
        <v/>
      </c>
      <c r="DB186" s="87" t="str">
        <f>IF(('[1]Leakage Tree Data'!E87)="","",'[1]Leakage Tree Data'!E87)</f>
        <v/>
      </c>
      <c r="DC186" s="87" t="str">
        <f>IF(('[1]Leakage Tree Data'!F87)="","",'[1]Leakage Tree Data'!F87)</f>
        <v/>
      </c>
      <c r="DD186" s="87" t="str">
        <f>IF(('[1]Leakage Tree Data'!G87)="","",'[1]Leakage Tree Data'!G87)</f>
        <v/>
      </c>
      <c r="DE186" s="87" t="str">
        <f>IF(('[1]Leakage Tree Data'!H87)="","",'[1]Leakage Tree Data'!H87)</f>
        <v/>
      </c>
      <c r="DF186" s="87" t="str">
        <f>IF(('[1]Leakage Tree Data'!I87)="","",'[1]Leakage Tree Data'!I87)</f>
        <v/>
      </c>
      <c r="DG186" s="87" t="str">
        <f>IF(('[1]Leakage Tree Data'!J87)="","",'[1]Leakage Tree Data'!J87)</f>
        <v/>
      </c>
      <c r="DH186" s="87" t="str">
        <f>IF(('[1]Leakage Tree Data'!K87)="","",'[1]Leakage Tree Data'!K87)</f>
        <v/>
      </c>
      <c r="DI186" s="87" t="str">
        <f>IF(('[1]Leakage Tree Data'!L87)="","",'[1]Leakage Tree Data'!L87)</f>
        <v/>
      </c>
      <c r="DJ186" s="87" t="str">
        <f>IF(('[1]Leakage Tree Data'!M87)="","",'[1]Leakage Tree Data'!M87)</f>
        <v/>
      </c>
      <c r="DK186" s="87" t="str">
        <f>IF(('[1]Leakage Tree Data'!N87)="","",'[1]Leakage Tree Data'!N87)</f>
        <v/>
      </c>
      <c r="DL186" s="87" t="str">
        <f>IF(('[1]Leakage Tree Data'!O87)="","",'[1]Leakage Tree Data'!O87)</f>
        <v/>
      </c>
      <c r="DM186" s="87" t="str">
        <f>IF(('[1]Leakage Tree Data'!P87)="","",'[1]Leakage Tree Data'!P87)</f>
        <v/>
      </c>
      <c r="DN186" s="87" t="str">
        <f>IF(('[1]Leakage Tree Data'!Q87)="","",'[1]Leakage Tree Data'!Q87)</f>
        <v/>
      </c>
      <c r="DO186" s="87" t="str">
        <f>IF(('[1]Leakage Tree Data'!R87)="","",'[1]Leakage Tree Data'!R87)</f>
        <v/>
      </c>
      <c r="DP186" s="87" t="str">
        <f>IF(('[1]Leakage Tree Data'!S87)="","",'[1]Leakage Tree Data'!S87)</f>
        <v/>
      </c>
      <c r="DQ186" s="87" t="str">
        <f>IF(('[1]Leakage Tree Data'!T87)="","",'[1]Leakage Tree Data'!T87)</f>
        <v/>
      </c>
      <c r="DR186" s="87" t="str">
        <f>IF(('[1]Leakage Tree Data'!U87)="","",'[1]Leakage Tree Data'!U87)</f>
        <v/>
      </c>
      <c r="DS186" s="87" t="str">
        <f>IF(('[1]Leakage Tree Data'!V87)="","",'[1]Leakage Tree Data'!V87)</f>
        <v/>
      </c>
      <c r="DT186" s="87" t="str">
        <f>IF(('[1]Leakage Tree Data'!W87)="","",'[1]Leakage Tree Data'!W87)</f>
        <v/>
      </c>
      <c r="DU186" s="87" t="str">
        <f>IF(('[1]Leakage Tree Data'!X87)="","",'[1]Leakage Tree Data'!X87)</f>
        <v/>
      </c>
      <c r="DV186" s="87" t="str">
        <f>IF(('[1]Leakage Tree Data'!Y87)="","",'[1]Leakage Tree Data'!Y87)</f>
        <v/>
      </c>
      <c r="DW186" s="87" t="str">
        <f>IF(('[1]Leakage Tree Data'!Z87)="","",'[1]Leakage Tree Data'!Z87)</f>
        <v/>
      </c>
      <c r="DX186" s="87" t="str">
        <f>IF(('[1]Leakage Tree Data'!AA87)="","",'[1]Leakage Tree Data'!AA87)</f>
        <v/>
      </c>
      <c r="DY186" s="87" t="str">
        <f>IF(('[1]Leakage Tree Data'!AB87)="","",'[1]Leakage Tree Data'!AB87)</f>
        <v/>
      </c>
      <c r="DZ186" s="87" t="str">
        <f>IF(('[1]Leakage Tree Data'!AC87)="","",'[1]Leakage Tree Data'!AC87)</f>
        <v/>
      </c>
      <c r="EA186" s="87" t="str">
        <f>IF(('[1]Leakage Tree Data'!AD87)="","",'[1]Leakage Tree Data'!AD87)</f>
        <v/>
      </c>
      <c r="EB186" s="87" t="str">
        <f>IF(('[1]Leakage Tree Data'!AE87)="","",'[1]Leakage Tree Data'!AE87)</f>
        <v/>
      </c>
      <c r="EC186" s="71" t="str">
        <f t="shared" si="51"/>
        <v/>
      </c>
      <c r="ED186" s="71" t="str">
        <f t="shared" si="52"/>
        <v/>
      </c>
      <c r="EE186" s="71" t="str">
        <f t="shared" si="53"/>
        <v/>
      </c>
      <c r="EF186" s="71" t="str">
        <f t="shared" si="54"/>
        <v/>
      </c>
      <c r="EG186" s="88" t="str">
        <f t="shared" si="55"/>
        <v/>
      </c>
      <c r="EH186" s="88" t="str">
        <f t="shared" si="56"/>
        <v/>
      </c>
      <c r="EI186" s="79"/>
      <c r="EJ186" s="79"/>
      <c r="EK186" s="80"/>
    </row>
    <row r="187" spans="1:14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65" t="str">
        <f t="shared" si="30"/>
        <v/>
      </c>
      <c r="CB187" s="72" t="str">
        <f t="shared" si="31"/>
        <v/>
      </c>
      <c r="CC187" s="73" t="str">
        <f t="shared" si="32"/>
        <v/>
      </c>
      <c r="CD187" s="72" t="str">
        <f t="shared" si="33"/>
        <v/>
      </c>
      <c r="CE187" s="73" t="str">
        <f t="shared" si="34"/>
        <v/>
      </c>
      <c r="CF187" s="72" t="str">
        <f t="shared" si="35"/>
        <v/>
      </c>
      <c r="CG187" s="73" t="str">
        <f t="shared" si="36"/>
        <v/>
      </c>
      <c r="CH187" s="72" t="str">
        <f t="shared" si="37"/>
        <v/>
      </c>
      <c r="CI187" s="73" t="str">
        <f t="shared" si="38"/>
        <v/>
      </c>
      <c r="CJ187" s="72" t="str">
        <f t="shared" si="39"/>
        <v/>
      </c>
      <c r="CK187" s="73" t="str">
        <f t="shared" si="40"/>
        <v/>
      </c>
      <c r="CL187" s="72" t="str">
        <f t="shared" si="41"/>
        <v/>
      </c>
      <c r="CM187" s="73" t="str">
        <f t="shared" si="42"/>
        <v/>
      </c>
      <c r="CN187" s="72" t="str">
        <f t="shared" si="43"/>
        <v/>
      </c>
      <c r="CO187" s="73" t="str">
        <f t="shared" si="44"/>
        <v/>
      </c>
      <c r="CP187" s="72" t="str">
        <f t="shared" si="45"/>
        <v/>
      </c>
      <c r="CQ187" s="73" t="str">
        <f t="shared" si="46"/>
        <v/>
      </c>
      <c r="CR187" s="72" t="str">
        <f t="shared" si="47"/>
        <v/>
      </c>
      <c r="CS187" s="73" t="str">
        <f t="shared" si="48"/>
        <v/>
      </c>
      <c r="CT187" s="72" t="str">
        <f t="shared" si="49"/>
        <v/>
      </c>
      <c r="CU187" s="73" t="str">
        <f t="shared" si="50"/>
        <v/>
      </c>
      <c r="CV187" s="65" t="str">
        <f t="shared" si="29"/>
        <v/>
      </c>
      <c r="CW187" s="65" t="str">
        <f t="shared" si="29"/>
        <v/>
      </c>
      <c r="CX187" s="77">
        <f>'[1]Leakage Tree Data'!A88</f>
        <v>0</v>
      </c>
      <c r="CY187" s="77">
        <f>'[1]Leakage Tree Data'!B88</f>
        <v>0</v>
      </c>
      <c r="CZ187" s="87" t="str">
        <f>IF(('[1]Leakage Tree Data'!C88)="","",'[1]Leakage Tree Data'!C88)</f>
        <v/>
      </c>
      <c r="DA187" s="87" t="str">
        <f>IF(('[1]Leakage Tree Data'!D88)="","",'[1]Leakage Tree Data'!D88)</f>
        <v/>
      </c>
      <c r="DB187" s="87" t="str">
        <f>IF(('[1]Leakage Tree Data'!E88)="","",'[1]Leakage Tree Data'!E88)</f>
        <v/>
      </c>
      <c r="DC187" s="87" t="str">
        <f>IF(('[1]Leakage Tree Data'!F88)="","",'[1]Leakage Tree Data'!F88)</f>
        <v/>
      </c>
      <c r="DD187" s="87" t="str">
        <f>IF(('[1]Leakage Tree Data'!G88)="","",'[1]Leakage Tree Data'!G88)</f>
        <v/>
      </c>
      <c r="DE187" s="87" t="str">
        <f>IF(('[1]Leakage Tree Data'!H88)="","",'[1]Leakage Tree Data'!H88)</f>
        <v/>
      </c>
      <c r="DF187" s="87" t="str">
        <f>IF(('[1]Leakage Tree Data'!I88)="","",'[1]Leakage Tree Data'!I88)</f>
        <v/>
      </c>
      <c r="DG187" s="87" t="str">
        <f>IF(('[1]Leakage Tree Data'!J88)="","",'[1]Leakage Tree Data'!J88)</f>
        <v/>
      </c>
      <c r="DH187" s="87" t="str">
        <f>IF(('[1]Leakage Tree Data'!K88)="","",'[1]Leakage Tree Data'!K88)</f>
        <v/>
      </c>
      <c r="DI187" s="87" t="str">
        <f>IF(('[1]Leakage Tree Data'!L88)="","",'[1]Leakage Tree Data'!L88)</f>
        <v/>
      </c>
      <c r="DJ187" s="87" t="str">
        <f>IF(('[1]Leakage Tree Data'!M88)="","",'[1]Leakage Tree Data'!M88)</f>
        <v/>
      </c>
      <c r="DK187" s="87" t="str">
        <f>IF(('[1]Leakage Tree Data'!N88)="","",'[1]Leakage Tree Data'!N88)</f>
        <v/>
      </c>
      <c r="DL187" s="87" t="str">
        <f>IF(('[1]Leakage Tree Data'!O88)="","",'[1]Leakage Tree Data'!O88)</f>
        <v/>
      </c>
      <c r="DM187" s="87" t="str">
        <f>IF(('[1]Leakage Tree Data'!P88)="","",'[1]Leakage Tree Data'!P88)</f>
        <v/>
      </c>
      <c r="DN187" s="87" t="str">
        <f>IF(('[1]Leakage Tree Data'!Q88)="","",'[1]Leakage Tree Data'!Q88)</f>
        <v/>
      </c>
      <c r="DO187" s="87" t="str">
        <f>IF(('[1]Leakage Tree Data'!R88)="","",'[1]Leakage Tree Data'!R88)</f>
        <v/>
      </c>
      <c r="DP187" s="87" t="str">
        <f>IF(('[1]Leakage Tree Data'!S88)="","",'[1]Leakage Tree Data'!S88)</f>
        <v/>
      </c>
      <c r="DQ187" s="87" t="str">
        <f>IF(('[1]Leakage Tree Data'!T88)="","",'[1]Leakage Tree Data'!T88)</f>
        <v/>
      </c>
      <c r="DR187" s="87" t="str">
        <f>IF(('[1]Leakage Tree Data'!U88)="","",'[1]Leakage Tree Data'!U88)</f>
        <v/>
      </c>
      <c r="DS187" s="87" t="str">
        <f>IF(('[1]Leakage Tree Data'!V88)="","",'[1]Leakage Tree Data'!V88)</f>
        <v/>
      </c>
      <c r="DT187" s="87" t="str">
        <f>IF(('[1]Leakage Tree Data'!W88)="","",'[1]Leakage Tree Data'!W88)</f>
        <v/>
      </c>
      <c r="DU187" s="87" t="str">
        <f>IF(('[1]Leakage Tree Data'!X88)="","",'[1]Leakage Tree Data'!X88)</f>
        <v/>
      </c>
      <c r="DV187" s="87" t="str">
        <f>IF(('[1]Leakage Tree Data'!Y88)="","",'[1]Leakage Tree Data'!Y88)</f>
        <v/>
      </c>
      <c r="DW187" s="87" t="str">
        <f>IF(('[1]Leakage Tree Data'!Z88)="","",'[1]Leakage Tree Data'!Z88)</f>
        <v/>
      </c>
      <c r="DX187" s="87" t="str">
        <f>IF(('[1]Leakage Tree Data'!AA88)="","",'[1]Leakage Tree Data'!AA88)</f>
        <v/>
      </c>
      <c r="DY187" s="87" t="str">
        <f>IF(('[1]Leakage Tree Data'!AB88)="","",'[1]Leakage Tree Data'!AB88)</f>
        <v/>
      </c>
      <c r="DZ187" s="87" t="str">
        <f>IF(('[1]Leakage Tree Data'!AC88)="","",'[1]Leakage Tree Data'!AC88)</f>
        <v/>
      </c>
      <c r="EA187" s="87" t="str">
        <f>IF(('[1]Leakage Tree Data'!AD88)="","",'[1]Leakage Tree Data'!AD88)</f>
        <v/>
      </c>
      <c r="EB187" s="87" t="str">
        <f>IF(('[1]Leakage Tree Data'!AE88)="","",'[1]Leakage Tree Data'!AE88)</f>
        <v/>
      </c>
      <c r="EC187" s="71" t="str">
        <f t="shared" si="51"/>
        <v/>
      </c>
      <c r="ED187" s="71" t="str">
        <f t="shared" si="52"/>
        <v/>
      </c>
      <c r="EE187" s="71" t="str">
        <f t="shared" si="53"/>
        <v/>
      </c>
      <c r="EF187" s="71" t="str">
        <f t="shared" si="54"/>
        <v/>
      </c>
      <c r="EG187" s="88" t="str">
        <f t="shared" si="55"/>
        <v/>
      </c>
      <c r="EH187" s="88" t="str">
        <f t="shared" si="56"/>
        <v/>
      </c>
      <c r="EI187" s="79"/>
      <c r="EJ187" s="79"/>
      <c r="EK187" s="80"/>
    </row>
    <row r="188" spans="1:14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65" t="str">
        <f t="shared" si="30"/>
        <v/>
      </c>
      <c r="CB188" s="72" t="str">
        <f t="shared" si="31"/>
        <v/>
      </c>
      <c r="CC188" s="73" t="str">
        <f t="shared" si="32"/>
        <v/>
      </c>
      <c r="CD188" s="72" t="str">
        <f t="shared" si="33"/>
        <v/>
      </c>
      <c r="CE188" s="73" t="str">
        <f t="shared" si="34"/>
        <v/>
      </c>
      <c r="CF188" s="72" t="str">
        <f t="shared" si="35"/>
        <v/>
      </c>
      <c r="CG188" s="73" t="str">
        <f t="shared" si="36"/>
        <v/>
      </c>
      <c r="CH188" s="72" t="str">
        <f t="shared" si="37"/>
        <v/>
      </c>
      <c r="CI188" s="73" t="str">
        <f t="shared" si="38"/>
        <v/>
      </c>
      <c r="CJ188" s="72" t="str">
        <f t="shared" si="39"/>
        <v/>
      </c>
      <c r="CK188" s="73" t="str">
        <f t="shared" si="40"/>
        <v/>
      </c>
      <c r="CL188" s="72" t="str">
        <f t="shared" si="41"/>
        <v/>
      </c>
      <c r="CM188" s="73" t="str">
        <f t="shared" si="42"/>
        <v/>
      </c>
      <c r="CN188" s="72" t="str">
        <f t="shared" si="43"/>
        <v/>
      </c>
      <c r="CO188" s="73" t="str">
        <f t="shared" si="44"/>
        <v/>
      </c>
      <c r="CP188" s="72" t="str">
        <f t="shared" si="45"/>
        <v/>
      </c>
      <c r="CQ188" s="73" t="str">
        <f t="shared" si="46"/>
        <v/>
      </c>
      <c r="CR188" s="72" t="str">
        <f t="shared" si="47"/>
        <v/>
      </c>
      <c r="CS188" s="73" t="str">
        <f t="shared" si="48"/>
        <v/>
      </c>
      <c r="CT188" s="72" t="str">
        <f t="shared" si="49"/>
        <v/>
      </c>
      <c r="CU188" s="73" t="str">
        <f t="shared" si="50"/>
        <v/>
      </c>
      <c r="CV188" s="65" t="str">
        <f t="shared" si="29"/>
        <v/>
      </c>
      <c r="CW188" s="65" t="str">
        <f t="shared" si="29"/>
        <v/>
      </c>
      <c r="CX188" s="77">
        <f>'[1]Leakage Tree Data'!A89</f>
        <v>0</v>
      </c>
      <c r="CY188" s="77">
        <f>'[1]Leakage Tree Data'!B89</f>
        <v>0</v>
      </c>
      <c r="CZ188" s="87" t="str">
        <f>IF(('[1]Leakage Tree Data'!C89)="","",'[1]Leakage Tree Data'!C89)</f>
        <v/>
      </c>
      <c r="DA188" s="87" t="str">
        <f>IF(('[1]Leakage Tree Data'!D89)="","",'[1]Leakage Tree Data'!D89)</f>
        <v/>
      </c>
      <c r="DB188" s="87" t="str">
        <f>IF(('[1]Leakage Tree Data'!E89)="","",'[1]Leakage Tree Data'!E89)</f>
        <v/>
      </c>
      <c r="DC188" s="87" t="str">
        <f>IF(('[1]Leakage Tree Data'!F89)="","",'[1]Leakage Tree Data'!F89)</f>
        <v/>
      </c>
      <c r="DD188" s="87" t="str">
        <f>IF(('[1]Leakage Tree Data'!G89)="","",'[1]Leakage Tree Data'!G89)</f>
        <v/>
      </c>
      <c r="DE188" s="87" t="str">
        <f>IF(('[1]Leakage Tree Data'!H89)="","",'[1]Leakage Tree Data'!H89)</f>
        <v/>
      </c>
      <c r="DF188" s="87" t="str">
        <f>IF(('[1]Leakage Tree Data'!I89)="","",'[1]Leakage Tree Data'!I89)</f>
        <v/>
      </c>
      <c r="DG188" s="87" t="str">
        <f>IF(('[1]Leakage Tree Data'!J89)="","",'[1]Leakage Tree Data'!J89)</f>
        <v/>
      </c>
      <c r="DH188" s="87" t="str">
        <f>IF(('[1]Leakage Tree Data'!K89)="","",'[1]Leakage Tree Data'!K89)</f>
        <v/>
      </c>
      <c r="DI188" s="87" t="str">
        <f>IF(('[1]Leakage Tree Data'!L89)="","",'[1]Leakage Tree Data'!L89)</f>
        <v/>
      </c>
      <c r="DJ188" s="87" t="str">
        <f>IF(('[1]Leakage Tree Data'!M89)="","",'[1]Leakage Tree Data'!M89)</f>
        <v/>
      </c>
      <c r="DK188" s="87" t="str">
        <f>IF(('[1]Leakage Tree Data'!N89)="","",'[1]Leakage Tree Data'!N89)</f>
        <v/>
      </c>
      <c r="DL188" s="87" t="str">
        <f>IF(('[1]Leakage Tree Data'!O89)="","",'[1]Leakage Tree Data'!O89)</f>
        <v/>
      </c>
      <c r="DM188" s="87" t="str">
        <f>IF(('[1]Leakage Tree Data'!P89)="","",'[1]Leakage Tree Data'!P89)</f>
        <v/>
      </c>
      <c r="DN188" s="87" t="str">
        <f>IF(('[1]Leakage Tree Data'!Q89)="","",'[1]Leakage Tree Data'!Q89)</f>
        <v/>
      </c>
      <c r="DO188" s="87" t="str">
        <f>IF(('[1]Leakage Tree Data'!R89)="","",'[1]Leakage Tree Data'!R89)</f>
        <v/>
      </c>
      <c r="DP188" s="87" t="str">
        <f>IF(('[1]Leakage Tree Data'!S89)="","",'[1]Leakage Tree Data'!S89)</f>
        <v/>
      </c>
      <c r="DQ188" s="87" t="str">
        <f>IF(('[1]Leakage Tree Data'!T89)="","",'[1]Leakage Tree Data'!T89)</f>
        <v/>
      </c>
      <c r="DR188" s="87" t="str">
        <f>IF(('[1]Leakage Tree Data'!U89)="","",'[1]Leakage Tree Data'!U89)</f>
        <v/>
      </c>
      <c r="DS188" s="87" t="str">
        <f>IF(('[1]Leakage Tree Data'!V89)="","",'[1]Leakage Tree Data'!V89)</f>
        <v/>
      </c>
      <c r="DT188" s="87" t="str">
        <f>IF(('[1]Leakage Tree Data'!W89)="","",'[1]Leakage Tree Data'!W89)</f>
        <v/>
      </c>
      <c r="DU188" s="87" t="str">
        <f>IF(('[1]Leakage Tree Data'!X89)="","",'[1]Leakage Tree Data'!X89)</f>
        <v/>
      </c>
      <c r="DV188" s="87" t="str">
        <f>IF(('[1]Leakage Tree Data'!Y89)="","",'[1]Leakage Tree Data'!Y89)</f>
        <v/>
      </c>
      <c r="DW188" s="87" t="str">
        <f>IF(('[1]Leakage Tree Data'!Z89)="","",'[1]Leakage Tree Data'!Z89)</f>
        <v/>
      </c>
      <c r="DX188" s="87" t="str">
        <f>IF(('[1]Leakage Tree Data'!AA89)="","",'[1]Leakage Tree Data'!AA89)</f>
        <v/>
      </c>
      <c r="DY188" s="87" t="str">
        <f>IF(('[1]Leakage Tree Data'!AB89)="","",'[1]Leakage Tree Data'!AB89)</f>
        <v/>
      </c>
      <c r="DZ188" s="87" t="str">
        <f>IF(('[1]Leakage Tree Data'!AC89)="","",'[1]Leakage Tree Data'!AC89)</f>
        <v/>
      </c>
      <c r="EA188" s="87" t="str">
        <f>IF(('[1]Leakage Tree Data'!AD89)="","",'[1]Leakage Tree Data'!AD89)</f>
        <v/>
      </c>
      <c r="EB188" s="87" t="str">
        <f>IF(('[1]Leakage Tree Data'!AE89)="","",'[1]Leakage Tree Data'!AE89)</f>
        <v/>
      </c>
      <c r="EC188" s="71" t="str">
        <f t="shared" si="51"/>
        <v/>
      </c>
      <c r="ED188" s="71" t="str">
        <f t="shared" si="52"/>
        <v/>
      </c>
      <c r="EE188" s="71" t="str">
        <f t="shared" si="53"/>
        <v/>
      </c>
      <c r="EF188" s="71" t="str">
        <f t="shared" si="54"/>
        <v/>
      </c>
      <c r="EG188" s="88" t="str">
        <f t="shared" si="55"/>
        <v/>
      </c>
      <c r="EH188" s="88" t="str">
        <f t="shared" si="56"/>
        <v/>
      </c>
      <c r="EI188" s="79"/>
      <c r="EJ188" s="79"/>
      <c r="EK188" s="80"/>
    </row>
    <row r="189" spans="1:14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65" t="str">
        <f t="shared" si="30"/>
        <v/>
      </c>
      <c r="CB189" s="72" t="str">
        <f t="shared" si="31"/>
        <v/>
      </c>
      <c r="CC189" s="73" t="str">
        <f t="shared" si="32"/>
        <v/>
      </c>
      <c r="CD189" s="72" t="str">
        <f t="shared" si="33"/>
        <v/>
      </c>
      <c r="CE189" s="73" t="str">
        <f t="shared" si="34"/>
        <v/>
      </c>
      <c r="CF189" s="72" t="str">
        <f t="shared" si="35"/>
        <v/>
      </c>
      <c r="CG189" s="73" t="str">
        <f t="shared" si="36"/>
        <v/>
      </c>
      <c r="CH189" s="72" t="str">
        <f t="shared" si="37"/>
        <v/>
      </c>
      <c r="CI189" s="73" t="str">
        <f t="shared" si="38"/>
        <v/>
      </c>
      <c r="CJ189" s="72" t="str">
        <f t="shared" si="39"/>
        <v/>
      </c>
      <c r="CK189" s="73" t="str">
        <f t="shared" si="40"/>
        <v/>
      </c>
      <c r="CL189" s="72" t="str">
        <f t="shared" si="41"/>
        <v/>
      </c>
      <c r="CM189" s="73" t="str">
        <f t="shared" si="42"/>
        <v/>
      </c>
      <c r="CN189" s="72" t="str">
        <f t="shared" si="43"/>
        <v/>
      </c>
      <c r="CO189" s="73" t="str">
        <f t="shared" si="44"/>
        <v/>
      </c>
      <c r="CP189" s="72" t="str">
        <f t="shared" si="45"/>
        <v/>
      </c>
      <c r="CQ189" s="73" t="str">
        <f t="shared" si="46"/>
        <v/>
      </c>
      <c r="CR189" s="72" t="str">
        <f t="shared" si="47"/>
        <v/>
      </c>
      <c r="CS189" s="73" t="str">
        <f t="shared" si="48"/>
        <v/>
      </c>
      <c r="CT189" s="72" t="str">
        <f t="shared" si="49"/>
        <v/>
      </c>
      <c r="CU189" s="73" t="str">
        <f t="shared" si="50"/>
        <v/>
      </c>
      <c r="CV189" s="65" t="str">
        <f t="shared" si="29"/>
        <v/>
      </c>
      <c r="CW189" s="65" t="str">
        <f t="shared" si="29"/>
        <v/>
      </c>
      <c r="CX189" s="77">
        <f>'[1]Leakage Tree Data'!A90</f>
        <v>0</v>
      </c>
      <c r="CY189" s="77">
        <f>'[1]Leakage Tree Data'!B90</f>
        <v>0</v>
      </c>
      <c r="CZ189" s="87" t="str">
        <f>IF(('[1]Leakage Tree Data'!C90)="","",'[1]Leakage Tree Data'!C90)</f>
        <v/>
      </c>
      <c r="DA189" s="87" t="str">
        <f>IF(('[1]Leakage Tree Data'!D90)="","",'[1]Leakage Tree Data'!D90)</f>
        <v/>
      </c>
      <c r="DB189" s="87" t="str">
        <f>IF(('[1]Leakage Tree Data'!E90)="","",'[1]Leakage Tree Data'!E90)</f>
        <v/>
      </c>
      <c r="DC189" s="87" t="str">
        <f>IF(('[1]Leakage Tree Data'!F90)="","",'[1]Leakage Tree Data'!F90)</f>
        <v/>
      </c>
      <c r="DD189" s="87" t="str">
        <f>IF(('[1]Leakage Tree Data'!G90)="","",'[1]Leakage Tree Data'!G90)</f>
        <v/>
      </c>
      <c r="DE189" s="87" t="str">
        <f>IF(('[1]Leakage Tree Data'!H90)="","",'[1]Leakage Tree Data'!H90)</f>
        <v/>
      </c>
      <c r="DF189" s="87" t="str">
        <f>IF(('[1]Leakage Tree Data'!I90)="","",'[1]Leakage Tree Data'!I90)</f>
        <v/>
      </c>
      <c r="DG189" s="87" t="str">
        <f>IF(('[1]Leakage Tree Data'!J90)="","",'[1]Leakage Tree Data'!J90)</f>
        <v/>
      </c>
      <c r="DH189" s="87" t="str">
        <f>IF(('[1]Leakage Tree Data'!K90)="","",'[1]Leakage Tree Data'!K90)</f>
        <v/>
      </c>
      <c r="DI189" s="87" t="str">
        <f>IF(('[1]Leakage Tree Data'!L90)="","",'[1]Leakage Tree Data'!L90)</f>
        <v/>
      </c>
      <c r="DJ189" s="87" t="str">
        <f>IF(('[1]Leakage Tree Data'!M90)="","",'[1]Leakage Tree Data'!M90)</f>
        <v/>
      </c>
      <c r="DK189" s="87" t="str">
        <f>IF(('[1]Leakage Tree Data'!N90)="","",'[1]Leakage Tree Data'!N90)</f>
        <v/>
      </c>
      <c r="DL189" s="87" t="str">
        <f>IF(('[1]Leakage Tree Data'!O90)="","",'[1]Leakage Tree Data'!O90)</f>
        <v/>
      </c>
      <c r="DM189" s="87" t="str">
        <f>IF(('[1]Leakage Tree Data'!P90)="","",'[1]Leakage Tree Data'!P90)</f>
        <v/>
      </c>
      <c r="DN189" s="87" t="str">
        <f>IF(('[1]Leakage Tree Data'!Q90)="","",'[1]Leakage Tree Data'!Q90)</f>
        <v/>
      </c>
      <c r="DO189" s="87" t="str">
        <f>IF(('[1]Leakage Tree Data'!R90)="","",'[1]Leakage Tree Data'!R90)</f>
        <v/>
      </c>
      <c r="DP189" s="87" t="str">
        <f>IF(('[1]Leakage Tree Data'!S90)="","",'[1]Leakage Tree Data'!S90)</f>
        <v/>
      </c>
      <c r="DQ189" s="87" t="str">
        <f>IF(('[1]Leakage Tree Data'!T90)="","",'[1]Leakage Tree Data'!T90)</f>
        <v/>
      </c>
      <c r="DR189" s="87" t="str">
        <f>IF(('[1]Leakage Tree Data'!U90)="","",'[1]Leakage Tree Data'!U90)</f>
        <v/>
      </c>
      <c r="DS189" s="87" t="str">
        <f>IF(('[1]Leakage Tree Data'!V90)="","",'[1]Leakage Tree Data'!V90)</f>
        <v/>
      </c>
      <c r="DT189" s="87" t="str">
        <f>IF(('[1]Leakage Tree Data'!W90)="","",'[1]Leakage Tree Data'!W90)</f>
        <v/>
      </c>
      <c r="DU189" s="87" t="str">
        <f>IF(('[1]Leakage Tree Data'!X90)="","",'[1]Leakage Tree Data'!X90)</f>
        <v/>
      </c>
      <c r="DV189" s="87" t="str">
        <f>IF(('[1]Leakage Tree Data'!Y90)="","",'[1]Leakage Tree Data'!Y90)</f>
        <v/>
      </c>
      <c r="DW189" s="87" t="str">
        <f>IF(('[1]Leakage Tree Data'!Z90)="","",'[1]Leakage Tree Data'!Z90)</f>
        <v/>
      </c>
      <c r="DX189" s="87" t="str">
        <f>IF(('[1]Leakage Tree Data'!AA90)="","",'[1]Leakage Tree Data'!AA90)</f>
        <v/>
      </c>
      <c r="DY189" s="87" t="str">
        <f>IF(('[1]Leakage Tree Data'!AB90)="","",'[1]Leakage Tree Data'!AB90)</f>
        <v/>
      </c>
      <c r="DZ189" s="87" t="str">
        <f>IF(('[1]Leakage Tree Data'!AC90)="","",'[1]Leakage Tree Data'!AC90)</f>
        <v/>
      </c>
      <c r="EA189" s="87" t="str">
        <f>IF(('[1]Leakage Tree Data'!AD90)="","",'[1]Leakage Tree Data'!AD90)</f>
        <v/>
      </c>
      <c r="EB189" s="87" t="str">
        <f>IF(('[1]Leakage Tree Data'!AE90)="","",'[1]Leakage Tree Data'!AE90)</f>
        <v/>
      </c>
      <c r="EC189" s="71" t="str">
        <f t="shared" si="51"/>
        <v/>
      </c>
      <c r="ED189" s="71" t="str">
        <f t="shared" si="52"/>
        <v/>
      </c>
      <c r="EE189" s="71" t="str">
        <f t="shared" si="53"/>
        <v/>
      </c>
      <c r="EF189" s="71" t="str">
        <f t="shared" si="54"/>
        <v/>
      </c>
      <c r="EG189" s="88" t="str">
        <f t="shared" si="55"/>
        <v/>
      </c>
      <c r="EH189" s="88" t="str">
        <f t="shared" si="56"/>
        <v/>
      </c>
      <c r="EI189" s="79"/>
      <c r="EJ189" s="79"/>
      <c r="EK189" s="80"/>
    </row>
    <row r="190" spans="1:14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65" t="str">
        <f t="shared" si="30"/>
        <v/>
      </c>
      <c r="CB190" s="72" t="str">
        <f t="shared" si="31"/>
        <v/>
      </c>
      <c r="CC190" s="73" t="str">
        <f t="shared" si="32"/>
        <v/>
      </c>
      <c r="CD190" s="72" t="str">
        <f t="shared" si="33"/>
        <v/>
      </c>
      <c r="CE190" s="73" t="str">
        <f t="shared" si="34"/>
        <v/>
      </c>
      <c r="CF190" s="72" t="str">
        <f t="shared" si="35"/>
        <v/>
      </c>
      <c r="CG190" s="73" t="str">
        <f t="shared" si="36"/>
        <v/>
      </c>
      <c r="CH190" s="72" t="str">
        <f t="shared" si="37"/>
        <v/>
      </c>
      <c r="CI190" s="73" t="str">
        <f t="shared" si="38"/>
        <v/>
      </c>
      <c r="CJ190" s="72" t="str">
        <f t="shared" si="39"/>
        <v/>
      </c>
      <c r="CK190" s="73" t="str">
        <f t="shared" si="40"/>
        <v/>
      </c>
      <c r="CL190" s="72" t="str">
        <f t="shared" si="41"/>
        <v/>
      </c>
      <c r="CM190" s="73" t="str">
        <f t="shared" si="42"/>
        <v/>
      </c>
      <c r="CN190" s="72" t="str">
        <f t="shared" si="43"/>
        <v/>
      </c>
      <c r="CO190" s="73" t="str">
        <f t="shared" si="44"/>
        <v/>
      </c>
      <c r="CP190" s="72" t="str">
        <f t="shared" si="45"/>
        <v/>
      </c>
      <c r="CQ190" s="73" t="str">
        <f t="shared" si="46"/>
        <v/>
      </c>
      <c r="CR190" s="72" t="str">
        <f t="shared" si="47"/>
        <v/>
      </c>
      <c r="CS190" s="73" t="str">
        <f t="shared" si="48"/>
        <v/>
      </c>
      <c r="CT190" s="72" t="str">
        <f t="shared" si="49"/>
        <v/>
      </c>
      <c r="CU190" s="73" t="str">
        <f t="shared" si="50"/>
        <v/>
      </c>
      <c r="CV190" s="65" t="str">
        <f t="shared" si="29"/>
        <v/>
      </c>
      <c r="CW190" s="65" t="str">
        <f t="shared" si="29"/>
        <v/>
      </c>
      <c r="CX190" s="77">
        <f>'[1]Leakage Tree Data'!A91</f>
        <v>0</v>
      </c>
      <c r="CY190" s="77">
        <f>'[1]Leakage Tree Data'!B91</f>
        <v>0</v>
      </c>
      <c r="CZ190" s="87" t="str">
        <f>IF(('[1]Leakage Tree Data'!C91)="","",'[1]Leakage Tree Data'!C91)</f>
        <v/>
      </c>
      <c r="DA190" s="87" t="str">
        <f>IF(('[1]Leakage Tree Data'!D91)="","",'[1]Leakage Tree Data'!D91)</f>
        <v/>
      </c>
      <c r="DB190" s="87" t="str">
        <f>IF(('[1]Leakage Tree Data'!E91)="","",'[1]Leakage Tree Data'!E91)</f>
        <v/>
      </c>
      <c r="DC190" s="87" t="str">
        <f>IF(('[1]Leakage Tree Data'!F91)="","",'[1]Leakage Tree Data'!F91)</f>
        <v/>
      </c>
      <c r="DD190" s="87" t="str">
        <f>IF(('[1]Leakage Tree Data'!G91)="","",'[1]Leakage Tree Data'!G91)</f>
        <v/>
      </c>
      <c r="DE190" s="87" t="str">
        <f>IF(('[1]Leakage Tree Data'!H91)="","",'[1]Leakage Tree Data'!H91)</f>
        <v/>
      </c>
      <c r="DF190" s="87" t="str">
        <f>IF(('[1]Leakage Tree Data'!I91)="","",'[1]Leakage Tree Data'!I91)</f>
        <v/>
      </c>
      <c r="DG190" s="87" t="str">
        <f>IF(('[1]Leakage Tree Data'!J91)="","",'[1]Leakage Tree Data'!J91)</f>
        <v/>
      </c>
      <c r="DH190" s="87" t="str">
        <f>IF(('[1]Leakage Tree Data'!K91)="","",'[1]Leakage Tree Data'!K91)</f>
        <v/>
      </c>
      <c r="DI190" s="87" t="str">
        <f>IF(('[1]Leakage Tree Data'!L91)="","",'[1]Leakage Tree Data'!L91)</f>
        <v/>
      </c>
      <c r="DJ190" s="87" t="str">
        <f>IF(('[1]Leakage Tree Data'!M91)="","",'[1]Leakage Tree Data'!M91)</f>
        <v/>
      </c>
      <c r="DK190" s="87" t="str">
        <f>IF(('[1]Leakage Tree Data'!N91)="","",'[1]Leakage Tree Data'!N91)</f>
        <v/>
      </c>
      <c r="DL190" s="87" t="str">
        <f>IF(('[1]Leakage Tree Data'!O91)="","",'[1]Leakage Tree Data'!O91)</f>
        <v/>
      </c>
      <c r="DM190" s="87" t="str">
        <f>IF(('[1]Leakage Tree Data'!P91)="","",'[1]Leakage Tree Data'!P91)</f>
        <v/>
      </c>
      <c r="DN190" s="87" t="str">
        <f>IF(('[1]Leakage Tree Data'!Q91)="","",'[1]Leakage Tree Data'!Q91)</f>
        <v/>
      </c>
      <c r="DO190" s="87" t="str">
        <f>IF(('[1]Leakage Tree Data'!R91)="","",'[1]Leakage Tree Data'!R91)</f>
        <v/>
      </c>
      <c r="DP190" s="87" t="str">
        <f>IF(('[1]Leakage Tree Data'!S91)="","",'[1]Leakage Tree Data'!S91)</f>
        <v/>
      </c>
      <c r="DQ190" s="87" t="str">
        <f>IF(('[1]Leakage Tree Data'!T91)="","",'[1]Leakage Tree Data'!T91)</f>
        <v/>
      </c>
      <c r="DR190" s="87" t="str">
        <f>IF(('[1]Leakage Tree Data'!U91)="","",'[1]Leakage Tree Data'!U91)</f>
        <v/>
      </c>
      <c r="DS190" s="87" t="str">
        <f>IF(('[1]Leakage Tree Data'!V91)="","",'[1]Leakage Tree Data'!V91)</f>
        <v/>
      </c>
      <c r="DT190" s="87" t="str">
        <f>IF(('[1]Leakage Tree Data'!W91)="","",'[1]Leakage Tree Data'!W91)</f>
        <v/>
      </c>
      <c r="DU190" s="87" t="str">
        <f>IF(('[1]Leakage Tree Data'!X91)="","",'[1]Leakage Tree Data'!X91)</f>
        <v/>
      </c>
      <c r="DV190" s="87" t="str">
        <f>IF(('[1]Leakage Tree Data'!Y91)="","",'[1]Leakage Tree Data'!Y91)</f>
        <v/>
      </c>
      <c r="DW190" s="87" t="str">
        <f>IF(('[1]Leakage Tree Data'!Z91)="","",'[1]Leakage Tree Data'!Z91)</f>
        <v/>
      </c>
      <c r="DX190" s="87" t="str">
        <f>IF(('[1]Leakage Tree Data'!AA91)="","",'[1]Leakage Tree Data'!AA91)</f>
        <v/>
      </c>
      <c r="DY190" s="87" t="str">
        <f>IF(('[1]Leakage Tree Data'!AB91)="","",'[1]Leakage Tree Data'!AB91)</f>
        <v/>
      </c>
      <c r="DZ190" s="87" t="str">
        <f>IF(('[1]Leakage Tree Data'!AC91)="","",'[1]Leakage Tree Data'!AC91)</f>
        <v/>
      </c>
      <c r="EA190" s="87" t="str">
        <f>IF(('[1]Leakage Tree Data'!AD91)="","",'[1]Leakage Tree Data'!AD91)</f>
        <v/>
      </c>
      <c r="EB190" s="87" t="str">
        <f>IF(('[1]Leakage Tree Data'!AE91)="","",'[1]Leakage Tree Data'!AE91)</f>
        <v/>
      </c>
      <c r="EC190" s="71" t="str">
        <f t="shared" si="51"/>
        <v/>
      </c>
      <c r="ED190" s="71" t="str">
        <f t="shared" si="52"/>
        <v/>
      </c>
      <c r="EE190" s="71" t="str">
        <f t="shared" si="53"/>
        <v/>
      </c>
      <c r="EF190" s="71" t="str">
        <f t="shared" si="54"/>
        <v/>
      </c>
      <c r="EG190" s="88" t="str">
        <f t="shared" si="55"/>
        <v/>
      </c>
      <c r="EH190" s="88" t="str">
        <f t="shared" si="56"/>
        <v/>
      </c>
      <c r="EI190" s="79"/>
      <c r="EJ190" s="79"/>
      <c r="EK190" s="80"/>
    </row>
    <row r="191" spans="1:14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65" t="str">
        <f t="shared" si="30"/>
        <v/>
      </c>
      <c r="CB191" s="72" t="str">
        <f t="shared" si="31"/>
        <v/>
      </c>
      <c r="CC191" s="73" t="str">
        <f t="shared" si="32"/>
        <v/>
      </c>
      <c r="CD191" s="72" t="str">
        <f t="shared" si="33"/>
        <v/>
      </c>
      <c r="CE191" s="73" t="str">
        <f t="shared" si="34"/>
        <v/>
      </c>
      <c r="CF191" s="72" t="str">
        <f t="shared" si="35"/>
        <v/>
      </c>
      <c r="CG191" s="73" t="str">
        <f t="shared" si="36"/>
        <v/>
      </c>
      <c r="CH191" s="72" t="str">
        <f t="shared" si="37"/>
        <v/>
      </c>
      <c r="CI191" s="73" t="str">
        <f t="shared" si="38"/>
        <v/>
      </c>
      <c r="CJ191" s="72" t="str">
        <f t="shared" si="39"/>
        <v/>
      </c>
      <c r="CK191" s="73" t="str">
        <f t="shared" si="40"/>
        <v/>
      </c>
      <c r="CL191" s="72" t="str">
        <f t="shared" si="41"/>
        <v/>
      </c>
      <c r="CM191" s="73" t="str">
        <f t="shared" si="42"/>
        <v/>
      </c>
      <c r="CN191" s="72" t="str">
        <f t="shared" si="43"/>
        <v/>
      </c>
      <c r="CO191" s="73" t="str">
        <f t="shared" si="44"/>
        <v/>
      </c>
      <c r="CP191" s="72" t="str">
        <f t="shared" si="45"/>
        <v/>
      </c>
      <c r="CQ191" s="73" t="str">
        <f t="shared" si="46"/>
        <v/>
      </c>
      <c r="CR191" s="72" t="str">
        <f t="shared" si="47"/>
        <v/>
      </c>
      <c r="CS191" s="73" t="str">
        <f t="shared" si="48"/>
        <v/>
      </c>
      <c r="CT191" s="72" t="str">
        <f t="shared" si="49"/>
        <v/>
      </c>
      <c r="CU191" s="73" t="str">
        <f t="shared" si="50"/>
        <v/>
      </c>
      <c r="CV191" s="65" t="str">
        <f t="shared" si="29"/>
        <v/>
      </c>
      <c r="CW191" s="65" t="str">
        <f t="shared" si="29"/>
        <v/>
      </c>
      <c r="CX191" s="77">
        <f>'[1]Leakage Tree Data'!A92</f>
        <v>0</v>
      </c>
      <c r="CY191" s="77">
        <f>'[1]Leakage Tree Data'!B92</f>
        <v>0</v>
      </c>
      <c r="CZ191" s="87" t="str">
        <f>IF(('[1]Leakage Tree Data'!C92)="","",'[1]Leakage Tree Data'!C92)</f>
        <v/>
      </c>
      <c r="DA191" s="87" t="str">
        <f>IF(('[1]Leakage Tree Data'!D92)="","",'[1]Leakage Tree Data'!D92)</f>
        <v/>
      </c>
      <c r="DB191" s="87" t="str">
        <f>IF(('[1]Leakage Tree Data'!E92)="","",'[1]Leakage Tree Data'!E92)</f>
        <v/>
      </c>
      <c r="DC191" s="87" t="str">
        <f>IF(('[1]Leakage Tree Data'!F92)="","",'[1]Leakage Tree Data'!F92)</f>
        <v/>
      </c>
      <c r="DD191" s="87" t="str">
        <f>IF(('[1]Leakage Tree Data'!G92)="","",'[1]Leakage Tree Data'!G92)</f>
        <v/>
      </c>
      <c r="DE191" s="87" t="str">
        <f>IF(('[1]Leakage Tree Data'!H92)="","",'[1]Leakage Tree Data'!H92)</f>
        <v/>
      </c>
      <c r="DF191" s="87" t="str">
        <f>IF(('[1]Leakage Tree Data'!I92)="","",'[1]Leakage Tree Data'!I92)</f>
        <v/>
      </c>
      <c r="DG191" s="87" t="str">
        <f>IF(('[1]Leakage Tree Data'!J92)="","",'[1]Leakage Tree Data'!J92)</f>
        <v/>
      </c>
      <c r="DH191" s="87" t="str">
        <f>IF(('[1]Leakage Tree Data'!K92)="","",'[1]Leakage Tree Data'!K92)</f>
        <v/>
      </c>
      <c r="DI191" s="87" t="str">
        <f>IF(('[1]Leakage Tree Data'!L92)="","",'[1]Leakage Tree Data'!L92)</f>
        <v/>
      </c>
      <c r="DJ191" s="87" t="str">
        <f>IF(('[1]Leakage Tree Data'!M92)="","",'[1]Leakage Tree Data'!M92)</f>
        <v/>
      </c>
      <c r="DK191" s="87" t="str">
        <f>IF(('[1]Leakage Tree Data'!N92)="","",'[1]Leakage Tree Data'!N92)</f>
        <v/>
      </c>
      <c r="DL191" s="87" t="str">
        <f>IF(('[1]Leakage Tree Data'!O92)="","",'[1]Leakage Tree Data'!O92)</f>
        <v/>
      </c>
      <c r="DM191" s="87" t="str">
        <f>IF(('[1]Leakage Tree Data'!P92)="","",'[1]Leakage Tree Data'!P92)</f>
        <v/>
      </c>
      <c r="DN191" s="87" t="str">
        <f>IF(('[1]Leakage Tree Data'!Q92)="","",'[1]Leakage Tree Data'!Q92)</f>
        <v/>
      </c>
      <c r="DO191" s="87" t="str">
        <f>IF(('[1]Leakage Tree Data'!R92)="","",'[1]Leakage Tree Data'!R92)</f>
        <v/>
      </c>
      <c r="DP191" s="87" t="str">
        <f>IF(('[1]Leakage Tree Data'!S92)="","",'[1]Leakage Tree Data'!S92)</f>
        <v/>
      </c>
      <c r="DQ191" s="87" t="str">
        <f>IF(('[1]Leakage Tree Data'!T92)="","",'[1]Leakage Tree Data'!T92)</f>
        <v/>
      </c>
      <c r="DR191" s="87" t="str">
        <f>IF(('[1]Leakage Tree Data'!U92)="","",'[1]Leakage Tree Data'!U92)</f>
        <v/>
      </c>
      <c r="DS191" s="87" t="str">
        <f>IF(('[1]Leakage Tree Data'!V92)="","",'[1]Leakage Tree Data'!V92)</f>
        <v/>
      </c>
      <c r="DT191" s="87" t="str">
        <f>IF(('[1]Leakage Tree Data'!W92)="","",'[1]Leakage Tree Data'!W92)</f>
        <v/>
      </c>
      <c r="DU191" s="87" t="str">
        <f>IF(('[1]Leakage Tree Data'!X92)="","",'[1]Leakage Tree Data'!X92)</f>
        <v/>
      </c>
      <c r="DV191" s="87" t="str">
        <f>IF(('[1]Leakage Tree Data'!Y92)="","",'[1]Leakage Tree Data'!Y92)</f>
        <v/>
      </c>
      <c r="DW191" s="87" t="str">
        <f>IF(('[1]Leakage Tree Data'!Z92)="","",'[1]Leakage Tree Data'!Z92)</f>
        <v/>
      </c>
      <c r="DX191" s="87" t="str">
        <f>IF(('[1]Leakage Tree Data'!AA92)="","",'[1]Leakage Tree Data'!AA92)</f>
        <v/>
      </c>
      <c r="DY191" s="87" t="str">
        <f>IF(('[1]Leakage Tree Data'!AB92)="","",'[1]Leakage Tree Data'!AB92)</f>
        <v/>
      </c>
      <c r="DZ191" s="87" t="str">
        <f>IF(('[1]Leakage Tree Data'!AC92)="","",'[1]Leakage Tree Data'!AC92)</f>
        <v/>
      </c>
      <c r="EA191" s="87" t="str">
        <f>IF(('[1]Leakage Tree Data'!AD92)="","",'[1]Leakage Tree Data'!AD92)</f>
        <v/>
      </c>
      <c r="EB191" s="87" t="str">
        <f>IF(('[1]Leakage Tree Data'!AE92)="","",'[1]Leakage Tree Data'!AE92)</f>
        <v/>
      </c>
      <c r="EC191" s="71" t="str">
        <f t="shared" si="51"/>
        <v/>
      </c>
      <c r="ED191" s="71" t="str">
        <f t="shared" si="52"/>
        <v/>
      </c>
      <c r="EE191" s="71" t="str">
        <f t="shared" si="53"/>
        <v/>
      </c>
      <c r="EF191" s="71" t="str">
        <f t="shared" si="54"/>
        <v/>
      </c>
      <c r="EG191" s="88" t="str">
        <f t="shared" si="55"/>
        <v/>
      </c>
      <c r="EH191" s="88" t="str">
        <f t="shared" si="56"/>
        <v/>
      </c>
      <c r="EI191" s="79"/>
      <c r="EJ191" s="79"/>
      <c r="EK191" s="80"/>
    </row>
    <row r="192" spans="1:14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65" t="str">
        <f t="shared" si="30"/>
        <v/>
      </c>
      <c r="CB192" s="72" t="str">
        <f t="shared" si="31"/>
        <v/>
      </c>
      <c r="CC192" s="73" t="str">
        <f t="shared" si="32"/>
        <v/>
      </c>
      <c r="CD192" s="72" t="str">
        <f t="shared" si="33"/>
        <v/>
      </c>
      <c r="CE192" s="73" t="str">
        <f t="shared" si="34"/>
        <v/>
      </c>
      <c r="CF192" s="72" t="str">
        <f t="shared" si="35"/>
        <v/>
      </c>
      <c r="CG192" s="73" t="str">
        <f t="shared" si="36"/>
        <v/>
      </c>
      <c r="CH192" s="72" t="str">
        <f t="shared" si="37"/>
        <v/>
      </c>
      <c r="CI192" s="73" t="str">
        <f t="shared" si="38"/>
        <v/>
      </c>
      <c r="CJ192" s="72" t="str">
        <f t="shared" si="39"/>
        <v/>
      </c>
      <c r="CK192" s="73" t="str">
        <f t="shared" si="40"/>
        <v/>
      </c>
      <c r="CL192" s="72" t="str">
        <f t="shared" si="41"/>
        <v/>
      </c>
      <c r="CM192" s="73" t="str">
        <f t="shared" si="42"/>
        <v/>
      </c>
      <c r="CN192" s="72" t="str">
        <f t="shared" si="43"/>
        <v/>
      </c>
      <c r="CO192" s="73" t="str">
        <f t="shared" si="44"/>
        <v/>
      </c>
      <c r="CP192" s="72" t="str">
        <f t="shared" si="45"/>
        <v/>
      </c>
      <c r="CQ192" s="73" t="str">
        <f t="shared" si="46"/>
        <v/>
      </c>
      <c r="CR192" s="72" t="str">
        <f t="shared" si="47"/>
        <v/>
      </c>
      <c r="CS192" s="73" t="str">
        <f t="shared" si="48"/>
        <v/>
      </c>
      <c r="CT192" s="72" t="str">
        <f t="shared" si="49"/>
        <v/>
      </c>
      <c r="CU192" s="73" t="str">
        <f t="shared" si="50"/>
        <v/>
      </c>
      <c r="CV192" s="65" t="str">
        <f t="shared" si="29"/>
        <v/>
      </c>
      <c r="CW192" s="65" t="str">
        <f t="shared" si="29"/>
        <v/>
      </c>
      <c r="CX192" s="77">
        <f>'[1]Leakage Tree Data'!A93</f>
        <v>0</v>
      </c>
      <c r="CY192" s="77">
        <f>'[1]Leakage Tree Data'!B93</f>
        <v>0</v>
      </c>
      <c r="CZ192" s="87" t="str">
        <f>IF(('[1]Leakage Tree Data'!C93)="","",'[1]Leakage Tree Data'!C93)</f>
        <v/>
      </c>
      <c r="DA192" s="87" t="str">
        <f>IF(('[1]Leakage Tree Data'!D93)="","",'[1]Leakage Tree Data'!D93)</f>
        <v/>
      </c>
      <c r="DB192" s="87" t="str">
        <f>IF(('[1]Leakage Tree Data'!E93)="","",'[1]Leakage Tree Data'!E93)</f>
        <v/>
      </c>
      <c r="DC192" s="87" t="str">
        <f>IF(('[1]Leakage Tree Data'!F93)="","",'[1]Leakage Tree Data'!F93)</f>
        <v/>
      </c>
      <c r="DD192" s="87" t="str">
        <f>IF(('[1]Leakage Tree Data'!G93)="","",'[1]Leakage Tree Data'!G93)</f>
        <v/>
      </c>
      <c r="DE192" s="87" t="str">
        <f>IF(('[1]Leakage Tree Data'!H93)="","",'[1]Leakage Tree Data'!H93)</f>
        <v/>
      </c>
      <c r="DF192" s="87" t="str">
        <f>IF(('[1]Leakage Tree Data'!I93)="","",'[1]Leakage Tree Data'!I93)</f>
        <v/>
      </c>
      <c r="DG192" s="87" t="str">
        <f>IF(('[1]Leakage Tree Data'!J93)="","",'[1]Leakage Tree Data'!J93)</f>
        <v/>
      </c>
      <c r="DH192" s="87" t="str">
        <f>IF(('[1]Leakage Tree Data'!K93)="","",'[1]Leakage Tree Data'!K93)</f>
        <v/>
      </c>
      <c r="DI192" s="87" t="str">
        <f>IF(('[1]Leakage Tree Data'!L93)="","",'[1]Leakage Tree Data'!L93)</f>
        <v/>
      </c>
      <c r="DJ192" s="87" t="str">
        <f>IF(('[1]Leakage Tree Data'!M93)="","",'[1]Leakage Tree Data'!M93)</f>
        <v/>
      </c>
      <c r="DK192" s="87" t="str">
        <f>IF(('[1]Leakage Tree Data'!N93)="","",'[1]Leakage Tree Data'!N93)</f>
        <v/>
      </c>
      <c r="DL192" s="87" t="str">
        <f>IF(('[1]Leakage Tree Data'!O93)="","",'[1]Leakage Tree Data'!O93)</f>
        <v/>
      </c>
      <c r="DM192" s="87" t="str">
        <f>IF(('[1]Leakage Tree Data'!P93)="","",'[1]Leakage Tree Data'!P93)</f>
        <v/>
      </c>
      <c r="DN192" s="87" t="str">
        <f>IF(('[1]Leakage Tree Data'!Q93)="","",'[1]Leakage Tree Data'!Q93)</f>
        <v/>
      </c>
      <c r="DO192" s="87" t="str">
        <f>IF(('[1]Leakage Tree Data'!R93)="","",'[1]Leakage Tree Data'!R93)</f>
        <v/>
      </c>
      <c r="DP192" s="87" t="str">
        <f>IF(('[1]Leakage Tree Data'!S93)="","",'[1]Leakage Tree Data'!S93)</f>
        <v/>
      </c>
      <c r="DQ192" s="87" t="str">
        <f>IF(('[1]Leakage Tree Data'!T93)="","",'[1]Leakage Tree Data'!T93)</f>
        <v/>
      </c>
      <c r="DR192" s="87" t="str">
        <f>IF(('[1]Leakage Tree Data'!U93)="","",'[1]Leakage Tree Data'!U93)</f>
        <v/>
      </c>
      <c r="DS192" s="87" t="str">
        <f>IF(('[1]Leakage Tree Data'!V93)="","",'[1]Leakage Tree Data'!V93)</f>
        <v/>
      </c>
      <c r="DT192" s="87" t="str">
        <f>IF(('[1]Leakage Tree Data'!W93)="","",'[1]Leakage Tree Data'!W93)</f>
        <v/>
      </c>
      <c r="DU192" s="87" t="str">
        <f>IF(('[1]Leakage Tree Data'!X93)="","",'[1]Leakage Tree Data'!X93)</f>
        <v/>
      </c>
      <c r="DV192" s="87" t="str">
        <f>IF(('[1]Leakage Tree Data'!Y93)="","",'[1]Leakage Tree Data'!Y93)</f>
        <v/>
      </c>
      <c r="DW192" s="87" t="str">
        <f>IF(('[1]Leakage Tree Data'!Z93)="","",'[1]Leakage Tree Data'!Z93)</f>
        <v/>
      </c>
      <c r="DX192" s="87" t="str">
        <f>IF(('[1]Leakage Tree Data'!AA93)="","",'[1]Leakage Tree Data'!AA93)</f>
        <v/>
      </c>
      <c r="DY192" s="87" t="str">
        <f>IF(('[1]Leakage Tree Data'!AB93)="","",'[1]Leakage Tree Data'!AB93)</f>
        <v/>
      </c>
      <c r="DZ192" s="87" t="str">
        <f>IF(('[1]Leakage Tree Data'!AC93)="","",'[1]Leakage Tree Data'!AC93)</f>
        <v/>
      </c>
      <c r="EA192" s="87" t="str">
        <f>IF(('[1]Leakage Tree Data'!AD93)="","",'[1]Leakage Tree Data'!AD93)</f>
        <v/>
      </c>
      <c r="EB192" s="87" t="str">
        <f>IF(('[1]Leakage Tree Data'!AE93)="","",'[1]Leakage Tree Data'!AE93)</f>
        <v/>
      </c>
      <c r="EC192" s="71" t="str">
        <f t="shared" si="51"/>
        <v/>
      </c>
      <c r="ED192" s="71" t="str">
        <f t="shared" si="52"/>
        <v/>
      </c>
      <c r="EE192" s="71" t="str">
        <f t="shared" si="53"/>
        <v/>
      </c>
      <c r="EF192" s="71" t="str">
        <f t="shared" si="54"/>
        <v/>
      </c>
      <c r="EG192" s="88" t="str">
        <f t="shared" si="55"/>
        <v/>
      </c>
      <c r="EH192" s="88" t="str">
        <f t="shared" si="56"/>
        <v/>
      </c>
      <c r="EI192" s="79"/>
      <c r="EJ192" s="79"/>
      <c r="EK192" s="80"/>
    </row>
    <row r="193" spans="1:14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65" t="str">
        <f t="shared" si="30"/>
        <v/>
      </c>
      <c r="CB193" s="72" t="str">
        <f t="shared" si="31"/>
        <v/>
      </c>
      <c r="CC193" s="73" t="str">
        <f t="shared" si="32"/>
        <v/>
      </c>
      <c r="CD193" s="72" t="str">
        <f t="shared" si="33"/>
        <v/>
      </c>
      <c r="CE193" s="73" t="str">
        <f t="shared" si="34"/>
        <v/>
      </c>
      <c r="CF193" s="72" t="str">
        <f t="shared" si="35"/>
        <v/>
      </c>
      <c r="CG193" s="73" t="str">
        <f t="shared" si="36"/>
        <v/>
      </c>
      <c r="CH193" s="72" t="str">
        <f t="shared" si="37"/>
        <v/>
      </c>
      <c r="CI193" s="73" t="str">
        <f t="shared" si="38"/>
        <v/>
      </c>
      <c r="CJ193" s="72" t="str">
        <f t="shared" si="39"/>
        <v/>
      </c>
      <c r="CK193" s="73" t="str">
        <f t="shared" si="40"/>
        <v/>
      </c>
      <c r="CL193" s="72" t="str">
        <f t="shared" si="41"/>
        <v/>
      </c>
      <c r="CM193" s="73" t="str">
        <f t="shared" si="42"/>
        <v/>
      </c>
      <c r="CN193" s="72" t="str">
        <f t="shared" si="43"/>
        <v/>
      </c>
      <c r="CO193" s="73" t="str">
        <f t="shared" si="44"/>
        <v/>
      </c>
      <c r="CP193" s="72" t="str">
        <f t="shared" si="45"/>
        <v/>
      </c>
      <c r="CQ193" s="73" t="str">
        <f t="shared" si="46"/>
        <v/>
      </c>
      <c r="CR193" s="72" t="str">
        <f t="shared" si="47"/>
        <v/>
      </c>
      <c r="CS193" s="73" t="str">
        <f t="shared" si="48"/>
        <v/>
      </c>
      <c r="CT193" s="72" t="str">
        <f t="shared" si="49"/>
        <v/>
      </c>
      <c r="CU193" s="73" t="str">
        <f t="shared" si="50"/>
        <v/>
      </c>
      <c r="CV193" s="65" t="str">
        <f t="shared" si="29"/>
        <v/>
      </c>
      <c r="CW193" s="65" t="str">
        <f t="shared" si="29"/>
        <v/>
      </c>
      <c r="CX193" s="77">
        <f>'[1]Leakage Tree Data'!A94</f>
        <v>0</v>
      </c>
      <c r="CY193" s="77">
        <f>'[1]Leakage Tree Data'!B94</f>
        <v>0</v>
      </c>
      <c r="CZ193" s="87" t="str">
        <f>IF(('[1]Leakage Tree Data'!C94)="","",'[1]Leakage Tree Data'!C94)</f>
        <v/>
      </c>
      <c r="DA193" s="87" t="str">
        <f>IF(('[1]Leakage Tree Data'!D94)="","",'[1]Leakage Tree Data'!D94)</f>
        <v/>
      </c>
      <c r="DB193" s="87" t="str">
        <f>IF(('[1]Leakage Tree Data'!E94)="","",'[1]Leakage Tree Data'!E94)</f>
        <v/>
      </c>
      <c r="DC193" s="87" t="str">
        <f>IF(('[1]Leakage Tree Data'!F94)="","",'[1]Leakage Tree Data'!F94)</f>
        <v/>
      </c>
      <c r="DD193" s="87" t="str">
        <f>IF(('[1]Leakage Tree Data'!G94)="","",'[1]Leakage Tree Data'!G94)</f>
        <v/>
      </c>
      <c r="DE193" s="87" t="str">
        <f>IF(('[1]Leakage Tree Data'!H94)="","",'[1]Leakage Tree Data'!H94)</f>
        <v/>
      </c>
      <c r="DF193" s="87" t="str">
        <f>IF(('[1]Leakage Tree Data'!I94)="","",'[1]Leakage Tree Data'!I94)</f>
        <v/>
      </c>
      <c r="DG193" s="87" t="str">
        <f>IF(('[1]Leakage Tree Data'!J94)="","",'[1]Leakage Tree Data'!J94)</f>
        <v/>
      </c>
      <c r="DH193" s="87" t="str">
        <f>IF(('[1]Leakage Tree Data'!K94)="","",'[1]Leakage Tree Data'!K94)</f>
        <v/>
      </c>
      <c r="DI193" s="87" t="str">
        <f>IF(('[1]Leakage Tree Data'!L94)="","",'[1]Leakage Tree Data'!L94)</f>
        <v/>
      </c>
      <c r="DJ193" s="87" t="str">
        <f>IF(('[1]Leakage Tree Data'!M94)="","",'[1]Leakage Tree Data'!M94)</f>
        <v/>
      </c>
      <c r="DK193" s="87" t="str">
        <f>IF(('[1]Leakage Tree Data'!N94)="","",'[1]Leakage Tree Data'!N94)</f>
        <v/>
      </c>
      <c r="DL193" s="87" t="str">
        <f>IF(('[1]Leakage Tree Data'!O94)="","",'[1]Leakage Tree Data'!O94)</f>
        <v/>
      </c>
      <c r="DM193" s="87" t="str">
        <f>IF(('[1]Leakage Tree Data'!P94)="","",'[1]Leakage Tree Data'!P94)</f>
        <v/>
      </c>
      <c r="DN193" s="87" t="str">
        <f>IF(('[1]Leakage Tree Data'!Q94)="","",'[1]Leakage Tree Data'!Q94)</f>
        <v/>
      </c>
      <c r="DO193" s="87" t="str">
        <f>IF(('[1]Leakage Tree Data'!R94)="","",'[1]Leakage Tree Data'!R94)</f>
        <v/>
      </c>
      <c r="DP193" s="87" t="str">
        <f>IF(('[1]Leakage Tree Data'!S94)="","",'[1]Leakage Tree Data'!S94)</f>
        <v/>
      </c>
      <c r="DQ193" s="87" t="str">
        <f>IF(('[1]Leakage Tree Data'!T94)="","",'[1]Leakage Tree Data'!T94)</f>
        <v/>
      </c>
      <c r="DR193" s="87" t="str">
        <f>IF(('[1]Leakage Tree Data'!U94)="","",'[1]Leakage Tree Data'!U94)</f>
        <v/>
      </c>
      <c r="DS193" s="87" t="str">
        <f>IF(('[1]Leakage Tree Data'!V94)="","",'[1]Leakage Tree Data'!V94)</f>
        <v/>
      </c>
      <c r="DT193" s="87" t="str">
        <f>IF(('[1]Leakage Tree Data'!W94)="","",'[1]Leakage Tree Data'!W94)</f>
        <v/>
      </c>
      <c r="DU193" s="87" t="str">
        <f>IF(('[1]Leakage Tree Data'!X94)="","",'[1]Leakage Tree Data'!X94)</f>
        <v/>
      </c>
      <c r="DV193" s="87" t="str">
        <f>IF(('[1]Leakage Tree Data'!Y94)="","",'[1]Leakage Tree Data'!Y94)</f>
        <v/>
      </c>
      <c r="DW193" s="87" t="str">
        <f>IF(('[1]Leakage Tree Data'!Z94)="","",'[1]Leakage Tree Data'!Z94)</f>
        <v/>
      </c>
      <c r="DX193" s="87" t="str">
        <f>IF(('[1]Leakage Tree Data'!AA94)="","",'[1]Leakage Tree Data'!AA94)</f>
        <v/>
      </c>
      <c r="DY193" s="87" t="str">
        <f>IF(('[1]Leakage Tree Data'!AB94)="","",'[1]Leakage Tree Data'!AB94)</f>
        <v/>
      </c>
      <c r="DZ193" s="87" t="str">
        <f>IF(('[1]Leakage Tree Data'!AC94)="","",'[1]Leakage Tree Data'!AC94)</f>
        <v/>
      </c>
      <c r="EA193" s="87" t="str">
        <f>IF(('[1]Leakage Tree Data'!AD94)="","",'[1]Leakage Tree Data'!AD94)</f>
        <v/>
      </c>
      <c r="EB193" s="87" t="str">
        <f>IF(('[1]Leakage Tree Data'!AE94)="","",'[1]Leakage Tree Data'!AE94)</f>
        <v/>
      </c>
      <c r="EC193" s="71" t="str">
        <f t="shared" si="51"/>
        <v/>
      </c>
      <c r="ED193" s="71" t="str">
        <f t="shared" si="52"/>
        <v/>
      </c>
      <c r="EE193" s="71" t="str">
        <f t="shared" si="53"/>
        <v/>
      </c>
      <c r="EF193" s="71" t="str">
        <f t="shared" si="54"/>
        <v/>
      </c>
      <c r="EG193" s="88" t="str">
        <f t="shared" si="55"/>
        <v/>
      </c>
      <c r="EH193" s="88" t="str">
        <f t="shared" si="56"/>
        <v/>
      </c>
      <c r="EI193" s="79"/>
      <c r="EJ193" s="79"/>
      <c r="EK193" s="80"/>
    </row>
    <row r="194" spans="1:14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65" t="str">
        <f t="shared" si="30"/>
        <v/>
      </c>
      <c r="CB194" s="72" t="str">
        <f t="shared" si="31"/>
        <v/>
      </c>
      <c r="CC194" s="73" t="str">
        <f t="shared" si="32"/>
        <v/>
      </c>
      <c r="CD194" s="72" t="str">
        <f t="shared" si="33"/>
        <v/>
      </c>
      <c r="CE194" s="73" t="str">
        <f t="shared" si="34"/>
        <v/>
      </c>
      <c r="CF194" s="72" t="str">
        <f t="shared" si="35"/>
        <v/>
      </c>
      <c r="CG194" s="73" t="str">
        <f t="shared" si="36"/>
        <v/>
      </c>
      <c r="CH194" s="72" t="str">
        <f t="shared" si="37"/>
        <v/>
      </c>
      <c r="CI194" s="73" t="str">
        <f t="shared" si="38"/>
        <v/>
      </c>
      <c r="CJ194" s="72" t="str">
        <f t="shared" si="39"/>
        <v/>
      </c>
      <c r="CK194" s="73" t="str">
        <f t="shared" si="40"/>
        <v/>
      </c>
      <c r="CL194" s="72" t="str">
        <f t="shared" si="41"/>
        <v/>
      </c>
      <c r="CM194" s="73" t="str">
        <f t="shared" si="42"/>
        <v/>
      </c>
      <c r="CN194" s="72" t="str">
        <f t="shared" si="43"/>
        <v/>
      </c>
      <c r="CO194" s="73" t="str">
        <f t="shared" si="44"/>
        <v/>
      </c>
      <c r="CP194" s="72" t="str">
        <f t="shared" si="45"/>
        <v/>
      </c>
      <c r="CQ194" s="73" t="str">
        <f t="shared" si="46"/>
        <v/>
      </c>
      <c r="CR194" s="72" t="str">
        <f t="shared" si="47"/>
        <v/>
      </c>
      <c r="CS194" s="73" t="str">
        <f t="shared" si="48"/>
        <v/>
      </c>
      <c r="CT194" s="72" t="str">
        <f t="shared" si="49"/>
        <v/>
      </c>
      <c r="CU194" s="73" t="str">
        <f t="shared" si="50"/>
        <v/>
      </c>
      <c r="CV194" s="65" t="str">
        <f t="shared" si="29"/>
        <v/>
      </c>
      <c r="CW194" s="65" t="str">
        <f t="shared" si="29"/>
        <v/>
      </c>
      <c r="CX194" s="77">
        <f>'[1]Leakage Tree Data'!A95</f>
        <v>0</v>
      </c>
      <c r="CY194" s="77">
        <f>'[1]Leakage Tree Data'!B95</f>
        <v>0</v>
      </c>
      <c r="CZ194" s="87" t="str">
        <f>IF(('[1]Leakage Tree Data'!C95)="","",'[1]Leakage Tree Data'!C95)</f>
        <v/>
      </c>
      <c r="DA194" s="87" t="str">
        <f>IF(('[1]Leakage Tree Data'!D95)="","",'[1]Leakage Tree Data'!D95)</f>
        <v/>
      </c>
      <c r="DB194" s="87" t="str">
        <f>IF(('[1]Leakage Tree Data'!E95)="","",'[1]Leakage Tree Data'!E95)</f>
        <v/>
      </c>
      <c r="DC194" s="87" t="str">
        <f>IF(('[1]Leakage Tree Data'!F95)="","",'[1]Leakage Tree Data'!F95)</f>
        <v/>
      </c>
      <c r="DD194" s="87" t="str">
        <f>IF(('[1]Leakage Tree Data'!G95)="","",'[1]Leakage Tree Data'!G95)</f>
        <v/>
      </c>
      <c r="DE194" s="87" t="str">
        <f>IF(('[1]Leakage Tree Data'!H95)="","",'[1]Leakage Tree Data'!H95)</f>
        <v/>
      </c>
      <c r="DF194" s="87" t="str">
        <f>IF(('[1]Leakage Tree Data'!I95)="","",'[1]Leakage Tree Data'!I95)</f>
        <v/>
      </c>
      <c r="DG194" s="87" t="str">
        <f>IF(('[1]Leakage Tree Data'!J95)="","",'[1]Leakage Tree Data'!J95)</f>
        <v/>
      </c>
      <c r="DH194" s="87" t="str">
        <f>IF(('[1]Leakage Tree Data'!K95)="","",'[1]Leakage Tree Data'!K95)</f>
        <v/>
      </c>
      <c r="DI194" s="87" t="str">
        <f>IF(('[1]Leakage Tree Data'!L95)="","",'[1]Leakage Tree Data'!L95)</f>
        <v/>
      </c>
      <c r="DJ194" s="87" t="str">
        <f>IF(('[1]Leakage Tree Data'!M95)="","",'[1]Leakage Tree Data'!M95)</f>
        <v/>
      </c>
      <c r="DK194" s="87" t="str">
        <f>IF(('[1]Leakage Tree Data'!N95)="","",'[1]Leakage Tree Data'!N95)</f>
        <v/>
      </c>
      <c r="DL194" s="87" t="str">
        <f>IF(('[1]Leakage Tree Data'!O95)="","",'[1]Leakage Tree Data'!O95)</f>
        <v/>
      </c>
      <c r="DM194" s="87" t="str">
        <f>IF(('[1]Leakage Tree Data'!P95)="","",'[1]Leakage Tree Data'!P95)</f>
        <v/>
      </c>
      <c r="DN194" s="87" t="str">
        <f>IF(('[1]Leakage Tree Data'!Q95)="","",'[1]Leakage Tree Data'!Q95)</f>
        <v/>
      </c>
      <c r="DO194" s="87" t="str">
        <f>IF(('[1]Leakage Tree Data'!R95)="","",'[1]Leakage Tree Data'!R95)</f>
        <v/>
      </c>
      <c r="DP194" s="87" t="str">
        <f>IF(('[1]Leakage Tree Data'!S95)="","",'[1]Leakage Tree Data'!S95)</f>
        <v/>
      </c>
      <c r="DQ194" s="87" t="str">
        <f>IF(('[1]Leakage Tree Data'!T95)="","",'[1]Leakage Tree Data'!T95)</f>
        <v/>
      </c>
      <c r="DR194" s="87" t="str">
        <f>IF(('[1]Leakage Tree Data'!U95)="","",'[1]Leakage Tree Data'!U95)</f>
        <v/>
      </c>
      <c r="DS194" s="87" t="str">
        <f>IF(('[1]Leakage Tree Data'!V95)="","",'[1]Leakage Tree Data'!V95)</f>
        <v/>
      </c>
      <c r="DT194" s="87" t="str">
        <f>IF(('[1]Leakage Tree Data'!W95)="","",'[1]Leakage Tree Data'!W95)</f>
        <v/>
      </c>
      <c r="DU194" s="87" t="str">
        <f>IF(('[1]Leakage Tree Data'!X95)="","",'[1]Leakage Tree Data'!X95)</f>
        <v/>
      </c>
      <c r="DV194" s="87" t="str">
        <f>IF(('[1]Leakage Tree Data'!Y95)="","",'[1]Leakage Tree Data'!Y95)</f>
        <v/>
      </c>
      <c r="DW194" s="87" t="str">
        <f>IF(('[1]Leakage Tree Data'!Z95)="","",'[1]Leakage Tree Data'!Z95)</f>
        <v/>
      </c>
      <c r="DX194" s="87" t="str">
        <f>IF(('[1]Leakage Tree Data'!AA95)="","",'[1]Leakage Tree Data'!AA95)</f>
        <v/>
      </c>
      <c r="DY194" s="87" t="str">
        <f>IF(('[1]Leakage Tree Data'!AB95)="","",'[1]Leakage Tree Data'!AB95)</f>
        <v/>
      </c>
      <c r="DZ194" s="87" t="str">
        <f>IF(('[1]Leakage Tree Data'!AC95)="","",'[1]Leakage Tree Data'!AC95)</f>
        <v/>
      </c>
      <c r="EA194" s="87" t="str">
        <f>IF(('[1]Leakage Tree Data'!AD95)="","",'[1]Leakage Tree Data'!AD95)</f>
        <v/>
      </c>
      <c r="EB194" s="87" t="str">
        <f>IF(('[1]Leakage Tree Data'!AE95)="","",'[1]Leakage Tree Data'!AE95)</f>
        <v/>
      </c>
      <c r="EC194" s="71" t="str">
        <f t="shared" si="51"/>
        <v/>
      </c>
      <c r="ED194" s="71" t="str">
        <f t="shared" si="52"/>
        <v/>
      </c>
      <c r="EE194" s="71" t="str">
        <f t="shared" si="53"/>
        <v/>
      </c>
      <c r="EF194" s="71" t="str">
        <f t="shared" si="54"/>
        <v/>
      </c>
      <c r="EG194" s="88" t="str">
        <f t="shared" si="55"/>
        <v/>
      </c>
      <c r="EH194" s="88" t="str">
        <f t="shared" si="56"/>
        <v/>
      </c>
      <c r="EI194" s="79"/>
      <c r="EJ194" s="79"/>
      <c r="EK194" s="80"/>
    </row>
    <row r="195" spans="1:14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65" t="str">
        <f t="shared" si="30"/>
        <v/>
      </c>
      <c r="CB195" s="72" t="str">
        <f t="shared" si="31"/>
        <v/>
      </c>
      <c r="CC195" s="73" t="str">
        <f t="shared" si="32"/>
        <v/>
      </c>
      <c r="CD195" s="72" t="str">
        <f t="shared" si="33"/>
        <v/>
      </c>
      <c r="CE195" s="73" t="str">
        <f t="shared" si="34"/>
        <v/>
      </c>
      <c r="CF195" s="72" t="str">
        <f t="shared" si="35"/>
        <v/>
      </c>
      <c r="CG195" s="73" t="str">
        <f t="shared" si="36"/>
        <v/>
      </c>
      <c r="CH195" s="72" t="str">
        <f t="shared" si="37"/>
        <v/>
      </c>
      <c r="CI195" s="73" t="str">
        <f t="shared" si="38"/>
        <v/>
      </c>
      <c r="CJ195" s="72" t="str">
        <f t="shared" si="39"/>
        <v/>
      </c>
      <c r="CK195" s="73" t="str">
        <f t="shared" si="40"/>
        <v/>
      </c>
      <c r="CL195" s="72" t="str">
        <f t="shared" si="41"/>
        <v/>
      </c>
      <c r="CM195" s="73" t="str">
        <f t="shared" si="42"/>
        <v/>
      </c>
      <c r="CN195" s="72" t="str">
        <f t="shared" si="43"/>
        <v/>
      </c>
      <c r="CO195" s="73" t="str">
        <f t="shared" si="44"/>
        <v/>
      </c>
      <c r="CP195" s="72" t="str">
        <f t="shared" si="45"/>
        <v/>
      </c>
      <c r="CQ195" s="73" t="str">
        <f t="shared" si="46"/>
        <v/>
      </c>
      <c r="CR195" s="72" t="str">
        <f t="shared" si="47"/>
        <v/>
      </c>
      <c r="CS195" s="73" t="str">
        <f t="shared" si="48"/>
        <v/>
      </c>
      <c r="CT195" s="72" t="str">
        <f t="shared" si="49"/>
        <v/>
      </c>
      <c r="CU195" s="73" t="str">
        <f t="shared" si="50"/>
        <v/>
      </c>
      <c r="CV195" s="65" t="str">
        <f t="shared" si="29"/>
        <v/>
      </c>
      <c r="CW195" s="65" t="str">
        <f t="shared" si="29"/>
        <v/>
      </c>
      <c r="CX195" s="77">
        <f>'[1]Leakage Tree Data'!A96</f>
        <v>0</v>
      </c>
      <c r="CY195" s="77">
        <f>'[1]Leakage Tree Data'!B96</f>
        <v>0</v>
      </c>
      <c r="CZ195" s="87" t="str">
        <f>IF(('[1]Leakage Tree Data'!C96)="","",'[1]Leakage Tree Data'!C96)</f>
        <v/>
      </c>
      <c r="DA195" s="87" t="str">
        <f>IF(('[1]Leakage Tree Data'!D96)="","",'[1]Leakage Tree Data'!D96)</f>
        <v/>
      </c>
      <c r="DB195" s="87" t="str">
        <f>IF(('[1]Leakage Tree Data'!E96)="","",'[1]Leakage Tree Data'!E96)</f>
        <v/>
      </c>
      <c r="DC195" s="87" t="str">
        <f>IF(('[1]Leakage Tree Data'!F96)="","",'[1]Leakage Tree Data'!F96)</f>
        <v/>
      </c>
      <c r="DD195" s="87" t="str">
        <f>IF(('[1]Leakage Tree Data'!G96)="","",'[1]Leakage Tree Data'!G96)</f>
        <v/>
      </c>
      <c r="DE195" s="87" t="str">
        <f>IF(('[1]Leakage Tree Data'!H96)="","",'[1]Leakage Tree Data'!H96)</f>
        <v/>
      </c>
      <c r="DF195" s="87" t="str">
        <f>IF(('[1]Leakage Tree Data'!I96)="","",'[1]Leakage Tree Data'!I96)</f>
        <v/>
      </c>
      <c r="DG195" s="87" t="str">
        <f>IF(('[1]Leakage Tree Data'!J96)="","",'[1]Leakage Tree Data'!J96)</f>
        <v/>
      </c>
      <c r="DH195" s="87" t="str">
        <f>IF(('[1]Leakage Tree Data'!K96)="","",'[1]Leakage Tree Data'!K96)</f>
        <v/>
      </c>
      <c r="DI195" s="87" t="str">
        <f>IF(('[1]Leakage Tree Data'!L96)="","",'[1]Leakage Tree Data'!L96)</f>
        <v/>
      </c>
      <c r="DJ195" s="87" t="str">
        <f>IF(('[1]Leakage Tree Data'!M96)="","",'[1]Leakage Tree Data'!M96)</f>
        <v/>
      </c>
      <c r="DK195" s="87" t="str">
        <f>IF(('[1]Leakage Tree Data'!N96)="","",'[1]Leakage Tree Data'!N96)</f>
        <v/>
      </c>
      <c r="DL195" s="87" t="str">
        <f>IF(('[1]Leakage Tree Data'!O96)="","",'[1]Leakage Tree Data'!O96)</f>
        <v/>
      </c>
      <c r="DM195" s="87" t="str">
        <f>IF(('[1]Leakage Tree Data'!P96)="","",'[1]Leakage Tree Data'!P96)</f>
        <v/>
      </c>
      <c r="DN195" s="87" t="str">
        <f>IF(('[1]Leakage Tree Data'!Q96)="","",'[1]Leakage Tree Data'!Q96)</f>
        <v/>
      </c>
      <c r="DO195" s="87" t="str">
        <f>IF(('[1]Leakage Tree Data'!R96)="","",'[1]Leakage Tree Data'!R96)</f>
        <v/>
      </c>
      <c r="DP195" s="87" t="str">
        <f>IF(('[1]Leakage Tree Data'!S96)="","",'[1]Leakage Tree Data'!S96)</f>
        <v/>
      </c>
      <c r="DQ195" s="87" t="str">
        <f>IF(('[1]Leakage Tree Data'!T96)="","",'[1]Leakage Tree Data'!T96)</f>
        <v/>
      </c>
      <c r="DR195" s="87" t="str">
        <f>IF(('[1]Leakage Tree Data'!U96)="","",'[1]Leakage Tree Data'!U96)</f>
        <v/>
      </c>
      <c r="DS195" s="87" t="str">
        <f>IF(('[1]Leakage Tree Data'!V96)="","",'[1]Leakage Tree Data'!V96)</f>
        <v/>
      </c>
      <c r="DT195" s="87" t="str">
        <f>IF(('[1]Leakage Tree Data'!W96)="","",'[1]Leakage Tree Data'!W96)</f>
        <v/>
      </c>
      <c r="DU195" s="87" t="str">
        <f>IF(('[1]Leakage Tree Data'!X96)="","",'[1]Leakage Tree Data'!X96)</f>
        <v/>
      </c>
      <c r="DV195" s="87" t="str">
        <f>IF(('[1]Leakage Tree Data'!Y96)="","",'[1]Leakage Tree Data'!Y96)</f>
        <v/>
      </c>
      <c r="DW195" s="87" t="str">
        <f>IF(('[1]Leakage Tree Data'!Z96)="","",'[1]Leakage Tree Data'!Z96)</f>
        <v/>
      </c>
      <c r="DX195" s="87" t="str">
        <f>IF(('[1]Leakage Tree Data'!AA96)="","",'[1]Leakage Tree Data'!AA96)</f>
        <v/>
      </c>
      <c r="DY195" s="87" t="str">
        <f>IF(('[1]Leakage Tree Data'!AB96)="","",'[1]Leakage Tree Data'!AB96)</f>
        <v/>
      </c>
      <c r="DZ195" s="87" t="str">
        <f>IF(('[1]Leakage Tree Data'!AC96)="","",'[1]Leakage Tree Data'!AC96)</f>
        <v/>
      </c>
      <c r="EA195" s="87" t="str">
        <f>IF(('[1]Leakage Tree Data'!AD96)="","",'[1]Leakage Tree Data'!AD96)</f>
        <v/>
      </c>
      <c r="EB195" s="87" t="str">
        <f>IF(('[1]Leakage Tree Data'!AE96)="","",'[1]Leakage Tree Data'!AE96)</f>
        <v/>
      </c>
      <c r="EC195" s="71" t="str">
        <f t="shared" si="51"/>
        <v/>
      </c>
      <c r="ED195" s="71" t="str">
        <f t="shared" si="52"/>
        <v/>
      </c>
      <c r="EE195" s="71" t="str">
        <f t="shared" si="53"/>
        <v/>
      </c>
      <c r="EF195" s="71" t="str">
        <f t="shared" si="54"/>
        <v/>
      </c>
      <c r="EG195" s="88" t="str">
        <f t="shared" si="55"/>
        <v/>
      </c>
      <c r="EH195" s="88" t="str">
        <f t="shared" si="56"/>
        <v/>
      </c>
      <c r="EI195" s="79"/>
      <c r="EJ195" s="79"/>
      <c r="EK195" s="80"/>
    </row>
    <row r="196" spans="1:14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65" t="str">
        <f t="shared" si="30"/>
        <v/>
      </c>
      <c r="CB196" s="72" t="str">
        <f t="shared" si="31"/>
        <v/>
      </c>
      <c r="CC196" s="73" t="str">
        <f t="shared" si="32"/>
        <v/>
      </c>
      <c r="CD196" s="72" t="str">
        <f t="shared" si="33"/>
        <v/>
      </c>
      <c r="CE196" s="73" t="str">
        <f t="shared" si="34"/>
        <v/>
      </c>
      <c r="CF196" s="72" t="str">
        <f t="shared" si="35"/>
        <v/>
      </c>
      <c r="CG196" s="73" t="str">
        <f t="shared" si="36"/>
        <v/>
      </c>
      <c r="CH196" s="72" t="str">
        <f t="shared" si="37"/>
        <v/>
      </c>
      <c r="CI196" s="73" t="str">
        <f t="shared" si="38"/>
        <v/>
      </c>
      <c r="CJ196" s="72" t="str">
        <f t="shared" si="39"/>
        <v/>
      </c>
      <c r="CK196" s="73" t="str">
        <f t="shared" si="40"/>
        <v/>
      </c>
      <c r="CL196" s="72" t="str">
        <f t="shared" si="41"/>
        <v/>
      </c>
      <c r="CM196" s="73" t="str">
        <f t="shared" si="42"/>
        <v/>
      </c>
      <c r="CN196" s="72" t="str">
        <f t="shared" si="43"/>
        <v/>
      </c>
      <c r="CO196" s="73" t="str">
        <f t="shared" si="44"/>
        <v/>
      </c>
      <c r="CP196" s="72" t="str">
        <f t="shared" si="45"/>
        <v/>
      </c>
      <c r="CQ196" s="73" t="str">
        <f t="shared" si="46"/>
        <v/>
      </c>
      <c r="CR196" s="72" t="str">
        <f t="shared" si="47"/>
        <v/>
      </c>
      <c r="CS196" s="73" t="str">
        <f t="shared" si="48"/>
        <v/>
      </c>
      <c r="CT196" s="72" t="str">
        <f t="shared" si="49"/>
        <v/>
      </c>
      <c r="CU196" s="73" t="str">
        <f t="shared" si="50"/>
        <v/>
      </c>
      <c r="CV196" s="65" t="str">
        <f t="shared" si="29"/>
        <v/>
      </c>
      <c r="CW196" s="65" t="str">
        <f t="shared" si="29"/>
        <v/>
      </c>
      <c r="CX196" s="77">
        <f>'[1]Leakage Tree Data'!A97</f>
        <v>0</v>
      </c>
      <c r="CY196" s="77">
        <f>'[1]Leakage Tree Data'!B97</f>
        <v>0</v>
      </c>
      <c r="CZ196" s="87" t="str">
        <f>IF(('[1]Leakage Tree Data'!C97)="","",'[1]Leakage Tree Data'!C97)</f>
        <v/>
      </c>
      <c r="DA196" s="87" t="str">
        <f>IF(('[1]Leakage Tree Data'!D97)="","",'[1]Leakage Tree Data'!D97)</f>
        <v/>
      </c>
      <c r="DB196" s="87" t="str">
        <f>IF(('[1]Leakage Tree Data'!E97)="","",'[1]Leakage Tree Data'!E97)</f>
        <v/>
      </c>
      <c r="DC196" s="87" t="str">
        <f>IF(('[1]Leakage Tree Data'!F97)="","",'[1]Leakage Tree Data'!F97)</f>
        <v/>
      </c>
      <c r="DD196" s="87" t="str">
        <f>IF(('[1]Leakage Tree Data'!G97)="","",'[1]Leakage Tree Data'!G97)</f>
        <v/>
      </c>
      <c r="DE196" s="87" t="str">
        <f>IF(('[1]Leakage Tree Data'!H97)="","",'[1]Leakage Tree Data'!H97)</f>
        <v/>
      </c>
      <c r="DF196" s="87" t="str">
        <f>IF(('[1]Leakage Tree Data'!I97)="","",'[1]Leakage Tree Data'!I97)</f>
        <v/>
      </c>
      <c r="DG196" s="87" t="str">
        <f>IF(('[1]Leakage Tree Data'!J97)="","",'[1]Leakage Tree Data'!J97)</f>
        <v/>
      </c>
      <c r="DH196" s="87" t="str">
        <f>IF(('[1]Leakage Tree Data'!K97)="","",'[1]Leakage Tree Data'!K97)</f>
        <v/>
      </c>
      <c r="DI196" s="87" t="str">
        <f>IF(('[1]Leakage Tree Data'!L97)="","",'[1]Leakage Tree Data'!L97)</f>
        <v/>
      </c>
      <c r="DJ196" s="87" t="str">
        <f>IF(('[1]Leakage Tree Data'!M97)="","",'[1]Leakage Tree Data'!M97)</f>
        <v/>
      </c>
      <c r="DK196" s="87" t="str">
        <f>IF(('[1]Leakage Tree Data'!N97)="","",'[1]Leakage Tree Data'!N97)</f>
        <v/>
      </c>
      <c r="DL196" s="87" t="str">
        <f>IF(('[1]Leakage Tree Data'!O97)="","",'[1]Leakage Tree Data'!O97)</f>
        <v/>
      </c>
      <c r="DM196" s="87" t="str">
        <f>IF(('[1]Leakage Tree Data'!P97)="","",'[1]Leakage Tree Data'!P97)</f>
        <v/>
      </c>
      <c r="DN196" s="87" t="str">
        <f>IF(('[1]Leakage Tree Data'!Q97)="","",'[1]Leakage Tree Data'!Q97)</f>
        <v/>
      </c>
      <c r="DO196" s="87" t="str">
        <f>IF(('[1]Leakage Tree Data'!R97)="","",'[1]Leakage Tree Data'!R97)</f>
        <v/>
      </c>
      <c r="DP196" s="87" t="str">
        <f>IF(('[1]Leakage Tree Data'!S97)="","",'[1]Leakage Tree Data'!S97)</f>
        <v/>
      </c>
      <c r="DQ196" s="87" t="str">
        <f>IF(('[1]Leakage Tree Data'!T97)="","",'[1]Leakage Tree Data'!T97)</f>
        <v/>
      </c>
      <c r="DR196" s="87" t="str">
        <f>IF(('[1]Leakage Tree Data'!U97)="","",'[1]Leakage Tree Data'!U97)</f>
        <v/>
      </c>
      <c r="DS196" s="87" t="str">
        <f>IF(('[1]Leakage Tree Data'!V97)="","",'[1]Leakage Tree Data'!V97)</f>
        <v/>
      </c>
      <c r="DT196" s="87" t="str">
        <f>IF(('[1]Leakage Tree Data'!W97)="","",'[1]Leakage Tree Data'!W97)</f>
        <v/>
      </c>
      <c r="DU196" s="87" t="str">
        <f>IF(('[1]Leakage Tree Data'!X97)="","",'[1]Leakage Tree Data'!X97)</f>
        <v/>
      </c>
      <c r="DV196" s="87" t="str">
        <f>IF(('[1]Leakage Tree Data'!Y97)="","",'[1]Leakage Tree Data'!Y97)</f>
        <v/>
      </c>
      <c r="DW196" s="87" t="str">
        <f>IF(('[1]Leakage Tree Data'!Z97)="","",'[1]Leakage Tree Data'!Z97)</f>
        <v/>
      </c>
      <c r="DX196" s="87" t="str">
        <f>IF(('[1]Leakage Tree Data'!AA97)="","",'[1]Leakage Tree Data'!AA97)</f>
        <v/>
      </c>
      <c r="DY196" s="87" t="str">
        <f>IF(('[1]Leakage Tree Data'!AB97)="","",'[1]Leakage Tree Data'!AB97)</f>
        <v/>
      </c>
      <c r="DZ196" s="87" t="str">
        <f>IF(('[1]Leakage Tree Data'!AC97)="","",'[1]Leakage Tree Data'!AC97)</f>
        <v/>
      </c>
      <c r="EA196" s="87" t="str">
        <f>IF(('[1]Leakage Tree Data'!AD97)="","",'[1]Leakage Tree Data'!AD97)</f>
        <v/>
      </c>
      <c r="EB196" s="87" t="str">
        <f>IF(('[1]Leakage Tree Data'!AE97)="","",'[1]Leakage Tree Data'!AE97)</f>
        <v/>
      </c>
      <c r="EC196" s="71" t="str">
        <f t="shared" si="51"/>
        <v/>
      </c>
      <c r="ED196" s="71" t="str">
        <f t="shared" si="52"/>
        <v/>
      </c>
      <c r="EE196" s="71" t="str">
        <f t="shared" si="53"/>
        <v/>
      </c>
      <c r="EF196" s="71" t="str">
        <f t="shared" si="54"/>
        <v/>
      </c>
      <c r="EG196" s="88" t="str">
        <f t="shared" si="55"/>
        <v/>
      </c>
      <c r="EH196" s="88" t="str">
        <f t="shared" si="56"/>
        <v/>
      </c>
      <c r="EI196" s="79"/>
      <c r="EJ196" s="79"/>
      <c r="EK196" s="80"/>
    </row>
    <row r="197" spans="1:14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65" t="str">
        <f t="shared" si="30"/>
        <v/>
      </c>
      <c r="CB197" s="72" t="str">
        <f t="shared" si="31"/>
        <v/>
      </c>
      <c r="CC197" s="73" t="str">
        <f t="shared" si="32"/>
        <v/>
      </c>
      <c r="CD197" s="72" t="str">
        <f t="shared" si="33"/>
        <v/>
      </c>
      <c r="CE197" s="73" t="str">
        <f t="shared" si="34"/>
        <v/>
      </c>
      <c r="CF197" s="72" t="str">
        <f t="shared" si="35"/>
        <v/>
      </c>
      <c r="CG197" s="73" t="str">
        <f t="shared" si="36"/>
        <v/>
      </c>
      <c r="CH197" s="72" t="str">
        <f t="shared" si="37"/>
        <v/>
      </c>
      <c r="CI197" s="73" t="str">
        <f t="shared" si="38"/>
        <v/>
      </c>
      <c r="CJ197" s="72" t="str">
        <f t="shared" si="39"/>
        <v/>
      </c>
      <c r="CK197" s="73" t="str">
        <f t="shared" si="40"/>
        <v/>
      </c>
      <c r="CL197" s="72" t="str">
        <f t="shared" si="41"/>
        <v/>
      </c>
      <c r="CM197" s="73" t="str">
        <f t="shared" si="42"/>
        <v/>
      </c>
      <c r="CN197" s="72" t="str">
        <f t="shared" si="43"/>
        <v/>
      </c>
      <c r="CO197" s="73" t="str">
        <f t="shared" si="44"/>
        <v/>
      </c>
      <c r="CP197" s="72" t="str">
        <f t="shared" si="45"/>
        <v/>
      </c>
      <c r="CQ197" s="73" t="str">
        <f t="shared" si="46"/>
        <v/>
      </c>
      <c r="CR197" s="72" t="str">
        <f t="shared" si="47"/>
        <v/>
      </c>
      <c r="CS197" s="73" t="str">
        <f t="shared" si="48"/>
        <v/>
      </c>
      <c r="CT197" s="72" t="str">
        <f t="shared" si="49"/>
        <v/>
      </c>
      <c r="CU197" s="73" t="str">
        <f t="shared" si="50"/>
        <v/>
      </c>
      <c r="CV197" s="65" t="str">
        <f t="shared" si="29"/>
        <v/>
      </c>
      <c r="CW197" s="65" t="str">
        <f t="shared" si="29"/>
        <v/>
      </c>
      <c r="CX197" s="77">
        <f>'[1]Leakage Tree Data'!A98</f>
        <v>0</v>
      </c>
      <c r="CY197" s="77">
        <f>'[1]Leakage Tree Data'!B98</f>
        <v>0</v>
      </c>
      <c r="CZ197" s="87" t="str">
        <f>IF(('[1]Leakage Tree Data'!C98)="","",'[1]Leakage Tree Data'!C98)</f>
        <v/>
      </c>
      <c r="DA197" s="87" t="str">
        <f>IF(('[1]Leakage Tree Data'!D98)="","",'[1]Leakage Tree Data'!D98)</f>
        <v/>
      </c>
      <c r="DB197" s="87" t="str">
        <f>IF(('[1]Leakage Tree Data'!E98)="","",'[1]Leakage Tree Data'!E98)</f>
        <v/>
      </c>
      <c r="DC197" s="87" t="str">
        <f>IF(('[1]Leakage Tree Data'!F98)="","",'[1]Leakage Tree Data'!F98)</f>
        <v/>
      </c>
      <c r="DD197" s="87" t="str">
        <f>IF(('[1]Leakage Tree Data'!G98)="","",'[1]Leakage Tree Data'!G98)</f>
        <v/>
      </c>
      <c r="DE197" s="87" t="str">
        <f>IF(('[1]Leakage Tree Data'!H98)="","",'[1]Leakage Tree Data'!H98)</f>
        <v/>
      </c>
      <c r="DF197" s="87" t="str">
        <f>IF(('[1]Leakage Tree Data'!I98)="","",'[1]Leakage Tree Data'!I98)</f>
        <v/>
      </c>
      <c r="DG197" s="87" t="str">
        <f>IF(('[1]Leakage Tree Data'!J98)="","",'[1]Leakage Tree Data'!J98)</f>
        <v/>
      </c>
      <c r="DH197" s="87" t="str">
        <f>IF(('[1]Leakage Tree Data'!K98)="","",'[1]Leakage Tree Data'!K98)</f>
        <v/>
      </c>
      <c r="DI197" s="87" t="str">
        <f>IF(('[1]Leakage Tree Data'!L98)="","",'[1]Leakage Tree Data'!L98)</f>
        <v/>
      </c>
      <c r="DJ197" s="87" t="str">
        <f>IF(('[1]Leakage Tree Data'!M98)="","",'[1]Leakage Tree Data'!M98)</f>
        <v/>
      </c>
      <c r="DK197" s="87" t="str">
        <f>IF(('[1]Leakage Tree Data'!N98)="","",'[1]Leakage Tree Data'!N98)</f>
        <v/>
      </c>
      <c r="DL197" s="87" t="str">
        <f>IF(('[1]Leakage Tree Data'!O98)="","",'[1]Leakage Tree Data'!O98)</f>
        <v/>
      </c>
      <c r="DM197" s="87" t="str">
        <f>IF(('[1]Leakage Tree Data'!P98)="","",'[1]Leakage Tree Data'!P98)</f>
        <v/>
      </c>
      <c r="DN197" s="87" t="str">
        <f>IF(('[1]Leakage Tree Data'!Q98)="","",'[1]Leakage Tree Data'!Q98)</f>
        <v/>
      </c>
      <c r="DO197" s="87" t="str">
        <f>IF(('[1]Leakage Tree Data'!R98)="","",'[1]Leakage Tree Data'!R98)</f>
        <v/>
      </c>
      <c r="DP197" s="87" t="str">
        <f>IF(('[1]Leakage Tree Data'!S98)="","",'[1]Leakage Tree Data'!S98)</f>
        <v/>
      </c>
      <c r="DQ197" s="87" t="str">
        <f>IF(('[1]Leakage Tree Data'!T98)="","",'[1]Leakage Tree Data'!T98)</f>
        <v/>
      </c>
      <c r="DR197" s="87" t="str">
        <f>IF(('[1]Leakage Tree Data'!U98)="","",'[1]Leakage Tree Data'!U98)</f>
        <v/>
      </c>
      <c r="DS197" s="87" t="str">
        <f>IF(('[1]Leakage Tree Data'!V98)="","",'[1]Leakage Tree Data'!V98)</f>
        <v/>
      </c>
      <c r="DT197" s="87" t="str">
        <f>IF(('[1]Leakage Tree Data'!W98)="","",'[1]Leakage Tree Data'!W98)</f>
        <v/>
      </c>
      <c r="DU197" s="87" t="str">
        <f>IF(('[1]Leakage Tree Data'!X98)="","",'[1]Leakage Tree Data'!X98)</f>
        <v/>
      </c>
      <c r="DV197" s="87" t="str">
        <f>IF(('[1]Leakage Tree Data'!Y98)="","",'[1]Leakage Tree Data'!Y98)</f>
        <v/>
      </c>
      <c r="DW197" s="87" t="str">
        <f>IF(('[1]Leakage Tree Data'!Z98)="","",'[1]Leakage Tree Data'!Z98)</f>
        <v/>
      </c>
      <c r="DX197" s="87" t="str">
        <f>IF(('[1]Leakage Tree Data'!AA98)="","",'[1]Leakage Tree Data'!AA98)</f>
        <v/>
      </c>
      <c r="DY197" s="87" t="str">
        <f>IF(('[1]Leakage Tree Data'!AB98)="","",'[1]Leakage Tree Data'!AB98)</f>
        <v/>
      </c>
      <c r="DZ197" s="87" t="str">
        <f>IF(('[1]Leakage Tree Data'!AC98)="","",'[1]Leakage Tree Data'!AC98)</f>
        <v/>
      </c>
      <c r="EA197" s="87" t="str">
        <f>IF(('[1]Leakage Tree Data'!AD98)="","",'[1]Leakage Tree Data'!AD98)</f>
        <v/>
      </c>
      <c r="EB197" s="87" t="str">
        <f>IF(('[1]Leakage Tree Data'!AE98)="","",'[1]Leakage Tree Data'!AE98)</f>
        <v/>
      </c>
      <c r="EC197" s="71" t="str">
        <f t="shared" si="51"/>
        <v/>
      </c>
      <c r="ED197" s="71" t="str">
        <f t="shared" si="52"/>
        <v/>
      </c>
      <c r="EE197" s="71" t="str">
        <f t="shared" si="53"/>
        <v/>
      </c>
      <c r="EF197" s="71" t="str">
        <f t="shared" si="54"/>
        <v/>
      </c>
      <c r="EG197" s="88" t="str">
        <f t="shared" si="55"/>
        <v/>
      </c>
      <c r="EH197" s="88" t="str">
        <f t="shared" si="56"/>
        <v/>
      </c>
      <c r="EI197" s="79"/>
      <c r="EJ197" s="79"/>
      <c r="EK197" s="80"/>
    </row>
    <row r="198" spans="1:14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65" t="str">
        <f t="shared" si="30"/>
        <v/>
      </c>
      <c r="CB198" s="72" t="str">
        <f t="shared" si="31"/>
        <v/>
      </c>
      <c r="CC198" s="73" t="str">
        <f t="shared" si="32"/>
        <v/>
      </c>
      <c r="CD198" s="72" t="str">
        <f t="shared" si="33"/>
        <v/>
      </c>
      <c r="CE198" s="73" t="str">
        <f t="shared" si="34"/>
        <v/>
      </c>
      <c r="CF198" s="72" t="str">
        <f t="shared" si="35"/>
        <v/>
      </c>
      <c r="CG198" s="73" t="str">
        <f t="shared" si="36"/>
        <v/>
      </c>
      <c r="CH198" s="72" t="str">
        <f t="shared" si="37"/>
        <v/>
      </c>
      <c r="CI198" s="73" t="str">
        <f t="shared" si="38"/>
        <v/>
      </c>
      <c r="CJ198" s="72" t="str">
        <f t="shared" si="39"/>
        <v/>
      </c>
      <c r="CK198" s="73" t="str">
        <f t="shared" si="40"/>
        <v/>
      </c>
      <c r="CL198" s="72" t="str">
        <f t="shared" si="41"/>
        <v/>
      </c>
      <c r="CM198" s="73" t="str">
        <f t="shared" si="42"/>
        <v/>
      </c>
      <c r="CN198" s="72" t="str">
        <f t="shared" si="43"/>
        <v/>
      </c>
      <c r="CO198" s="73" t="str">
        <f t="shared" si="44"/>
        <v/>
      </c>
      <c r="CP198" s="72" t="str">
        <f t="shared" si="45"/>
        <v/>
      </c>
      <c r="CQ198" s="73" t="str">
        <f t="shared" si="46"/>
        <v/>
      </c>
      <c r="CR198" s="72" t="str">
        <f t="shared" si="47"/>
        <v/>
      </c>
      <c r="CS198" s="73" t="str">
        <f t="shared" si="48"/>
        <v/>
      </c>
      <c r="CT198" s="72" t="str">
        <f t="shared" si="49"/>
        <v/>
      </c>
      <c r="CU198" s="73" t="str">
        <f t="shared" si="50"/>
        <v/>
      </c>
      <c r="CV198" s="65" t="str">
        <f t="shared" si="29"/>
        <v/>
      </c>
      <c r="CW198" s="65" t="str">
        <f t="shared" si="29"/>
        <v/>
      </c>
      <c r="CX198" s="77">
        <f>'[1]Leakage Tree Data'!A99</f>
        <v>0</v>
      </c>
      <c r="CY198" s="77">
        <f>'[1]Leakage Tree Data'!B99</f>
        <v>0</v>
      </c>
      <c r="CZ198" s="87" t="str">
        <f>IF(('[1]Leakage Tree Data'!C99)="","",'[1]Leakage Tree Data'!C99)</f>
        <v/>
      </c>
      <c r="DA198" s="87" t="str">
        <f>IF(('[1]Leakage Tree Data'!D99)="","",'[1]Leakage Tree Data'!D99)</f>
        <v/>
      </c>
      <c r="DB198" s="87" t="str">
        <f>IF(('[1]Leakage Tree Data'!E99)="","",'[1]Leakage Tree Data'!E99)</f>
        <v/>
      </c>
      <c r="DC198" s="87" t="str">
        <f>IF(('[1]Leakage Tree Data'!F99)="","",'[1]Leakage Tree Data'!F99)</f>
        <v/>
      </c>
      <c r="DD198" s="87" t="str">
        <f>IF(('[1]Leakage Tree Data'!G99)="","",'[1]Leakage Tree Data'!G99)</f>
        <v/>
      </c>
      <c r="DE198" s="87" t="str">
        <f>IF(('[1]Leakage Tree Data'!H99)="","",'[1]Leakage Tree Data'!H99)</f>
        <v/>
      </c>
      <c r="DF198" s="87" t="str">
        <f>IF(('[1]Leakage Tree Data'!I99)="","",'[1]Leakage Tree Data'!I99)</f>
        <v/>
      </c>
      <c r="DG198" s="87" t="str">
        <f>IF(('[1]Leakage Tree Data'!J99)="","",'[1]Leakage Tree Data'!J99)</f>
        <v/>
      </c>
      <c r="DH198" s="87" t="str">
        <f>IF(('[1]Leakage Tree Data'!K99)="","",'[1]Leakage Tree Data'!K99)</f>
        <v/>
      </c>
      <c r="DI198" s="87" t="str">
        <f>IF(('[1]Leakage Tree Data'!L99)="","",'[1]Leakage Tree Data'!L99)</f>
        <v/>
      </c>
      <c r="DJ198" s="87" t="str">
        <f>IF(('[1]Leakage Tree Data'!M99)="","",'[1]Leakage Tree Data'!M99)</f>
        <v/>
      </c>
      <c r="DK198" s="87" t="str">
        <f>IF(('[1]Leakage Tree Data'!N99)="","",'[1]Leakage Tree Data'!N99)</f>
        <v/>
      </c>
      <c r="DL198" s="87" t="str">
        <f>IF(('[1]Leakage Tree Data'!O99)="","",'[1]Leakage Tree Data'!O99)</f>
        <v/>
      </c>
      <c r="DM198" s="87" t="str">
        <f>IF(('[1]Leakage Tree Data'!P99)="","",'[1]Leakage Tree Data'!P99)</f>
        <v/>
      </c>
      <c r="DN198" s="87" t="str">
        <f>IF(('[1]Leakage Tree Data'!Q99)="","",'[1]Leakage Tree Data'!Q99)</f>
        <v/>
      </c>
      <c r="DO198" s="87" t="str">
        <f>IF(('[1]Leakage Tree Data'!R99)="","",'[1]Leakage Tree Data'!R99)</f>
        <v/>
      </c>
      <c r="DP198" s="87" t="str">
        <f>IF(('[1]Leakage Tree Data'!S99)="","",'[1]Leakage Tree Data'!S99)</f>
        <v/>
      </c>
      <c r="DQ198" s="87" t="str">
        <f>IF(('[1]Leakage Tree Data'!T99)="","",'[1]Leakage Tree Data'!T99)</f>
        <v/>
      </c>
      <c r="DR198" s="87" t="str">
        <f>IF(('[1]Leakage Tree Data'!U99)="","",'[1]Leakage Tree Data'!U99)</f>
        <v/>
      </c>
      <c r="DS198" s="87" t="str">
        <f>IF(('[1]Leakage Tree Data'!V99)="","",'[1]Leakage Tree Data'!V99)</f>
        <v/>
      </c>
      <c r="DT198" s="87" t="str">
        <f>IF(('[1]Leakage Tree Data'!W99)="","",'[1]Leakage Tree Data'!W99)</f>
        <v/>
      </c>
      <c r="DU198" s="87" t="str">
        <f>IF(('[1]Leakage Tree Data'!X99)="","",'[1]Leakage Tree Data'!X99)</f>
        <v/>
      </c>
      <c r="DV198" s="87" t="str">
        <f>IF(('[1]Leakage Tree Data'!Y99)="","",'[1]Leakage Tree Data'!Y99)</f>
        <v/>
      </c>
      <c r="DW198" s="87" t="str">
        <f>IF(('[1]Leakage Tree Data'!Z99)="","",'[1]Leakage Tree Data'!Z99)</f>
        <v/>
      </c>
      <c r="DX198" s="87" t="str">
        <f>IF(('[1]Leakage Tree Data'!AA99)="","",'[1]Leakage Tree Data'!AA99)</f>
        <v/>
      </c>
      <c r="DY198" s="87" t="str">
        <f>IF(('[1]Leakage Tree Data'!AB99)="","",'[1]Leakage Tree Data'!AB99)</f>
        <v/>
      </c>
      <c r="DZ198" s="87" t="str">
        <f>IF(('[1]Leakage Tree Data'!AC99)="","",'[1]Leakage Tree Data'!AC99)</f>
        <v/>
      </c>
      <c r="EA198" s="87" t="str">
        <f>IF(('[1]Leakage Tree Data'!AD99)="","",'[1]Leakage Tree Data'!AD99)</f>
        <v/>
      </c>
      <c r="EB198" s="87" t="str">
        <f>IF(('[1]Leakage Tree Data'!AE99)="","",'[1]Leakage Tree Data'!AE99)</f>
        <v/>
      </c>
      <c r="EC198" s="71" t="str">
        <f t="shared" si="51"/>
        <v/>
      </c>
      <c r="ED198" s="71" t="str">
        <f t="shared" si="52"/>
        <v/>
      </c>
      <c r="EE198" s="71" t="str">
        <f t="shared" si="53"/>
        <v/>
      </c>
      <c r="EF198" s="71" t="str">
        <f t="shared" si="54"/>
        <v/>
      </c>
      <c r="EG198" s="88" t="str">
        <f t="shared" si="55"/>
        <v/>
      </c>
      <c r="EH198" s="88" t="str">
        <f t="shared" si="56"/>
        <v/>
      </c>
      <c r="EI198" s="79"/>
      <c r="EJ198" s="79"/>
      <c r="EK198" s="80"/>
    </row>
    <row r="199" spans="1:14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65" t="str">
        <f t="shared" si="30"/>
        <v/>
      </c>
      <c r="CB199" s="72" t="str">
        <f t="shared" si="31"/>
        <v/>
      </c>
      <c r="CC199" s="73" t="str">
        <f t="shared" si="32"/>
        <v/>
      </c>
      <c r="CD199" s="72" t="str">
        <f t="shared" si="33"/>
        <v/>
      </c>
      <c r="CE199" s="73" t="str">
        <f t="shared" si="34"/>
        <v/>
      </c>
      <c r="CF199" s="72" t="str">
        <f t="shared" si="35"/>
        <v/>
      </c>
      <c r="CG199" s="73" t="str">
        <f t="shared" si="36"/>
        <v/>
      </c>
      <c r="CH199" s="72" t="str">
        <f t="shared" si="37"/>
        <v/>
      </c>
      <c r="CI199" s="73" t="str">
        <f t="shared" si="38"/>
        <v/>
      </c>
      <c r="CJ199" s="72" t="str">
        <f t="shared" si="39"/>
        <v/>
      </c>
      <c r="CK199" s="73" t="str">
        <f t="shared" si="40"/>
        <v/>
      </c>
      <c r="CL199" s="72" t="str">
        <f t="shared" si="41"/>
        <v/>
      </c>
      <c r="CM199" s="73" t="str">
        <f t="shared" si="42"/>
        <v/>
      </c>
      <c r="CN199" s="72" t="str">
        <f t="shared" si="43"/>
        <v/>
      </c>
      <c r="CO199" s="73" t="str">
        <f t="shared" si="44"/>
        <v/>
      </c>
      <c r="CP199" s="72" t="str">
        <f t="shared" si="45"/>
        <v/>
      </c>
      <c r="CQ199" s="73" t="str">
        <f t="shared" si="46"/>
        <v/>
      </c>
      <c r="CR199" s="72" t="str">
        <f t="shared" si="47"/>
        <v/>
      </c>
      <c r="CS199" s="73" t="str">
        <f t="shared" si="48"/>
        <v/>
      </c>
      <c r="CT199" s="72" t="str">
        <f t="shared" si="49"/>
        <v/>
      </c>
      <c r="CU199" s="73" t="str">
        <f t="shared" si="50"/>
        <v/>
      </c>
      <c r="CV199" s="65" t="str">
        <f t="shared" si="29"/>
        <v/>
      </c>
      <c r="CW199" s="65" t="str">
        <f t="shared" si="29"/>
        <v/>
      </c>
      <c r="CX199" s="77">
        <f>'[1]Leakage Tree Data'!A100</f>
        <v>0</v>
      </c>
      <c r="CY199" s="77">
        <f>'[1]Leakage Tree Data'!B100</f>
        <v>0</v>
      </c>
      <c r="CZ199" s="87" t="str">
        <f>IF(('[1]Leakage Tree Data'!C100)="","",'[1]Leakage Tree Data'!C100)</f>
        <v/>
      </c>
      <c r="DA199" s="87" t="str">
        <f>IF(('[1]Leakage Tree Data'!D100)="","",'[1]Leakage Tree Data'!D100)</f>
        <v/>
      </c>
      <c r="DB199" s="87" t="str">
        <f>IF(('[1]Leakage Tree Data'!E100)="","",'[1]Leakage Tree Data'!E100)</f>
        <v/>
      </c>
      <c r="DC199" s="87" t="str">
        <f>IF(('[1]Leakage Tree Data'!F100)="","",'[1]Leakage Tree Data'!F100)</f>
        <v/>
      </c>
      <c r="DD199" s="87" t="str">
        <f>IF(('[1]Leakage Tree Data'!G100)="","",'[1]Leakage Tree Data'!G100)</f>
        <v/>
      </c>
      <c r="DE199" s="87" t="str">
        <f>IF(('[1]Leakage Tree Data'!H100)="","",'[1]Leakage Tree Data'!H100)</f>
        <v/>
      </c>
      <c r="DF199" s="87" t="str">
        <f>IF(('[1]Leakage Tree Data'!I100)="","",'[1]Leakage Tree Data'!I100)</f>
        <v/>
      </c>
      <c r="DG199" s="87" t="str">
        <f>IF(('[1]Leakage Tree Data'!J100)="","",'[1]Leakage Tree Data'!J100)</f>
        <v/>
      </c>
      <c r="DH199" s="87" t="str">
        <f>IF(('[1]Leakage Tree Data'!K100)="","",'[1]Leakage Tree Data'!K100)</f>
        <v/>
      </c>
      <c r="DI199" s="87" t="str">
        <f>IF(('[1]Leakage Tree Data'!L100)="","",'[1]Leakage Tree Data'!L100)</f>
        <v/>
      </c>
      <c r="DJ199" s="87" t="str">
        <f>IF(('[1]Leakage Tree Data'!M100)="","",'[1]Leakage Tree Data'!M100)</f>
        <v/>
      </c>
      <c r="DK199" s="87" t="str">
        <f>IF(('[1]Leakage Tree Data'!N100)="","",'[1]Leakage Tree Data'!N100)</f>
        <v/>
      </c>
      <c r="DL199" s="87" t="str">
        <f>IF(('[1]Leakage Tree Data'!O100)="","",'[1]Leakage Tree Data'!O100)</f>
        <v/>
      </c>
      <c r="DM199" s="87" t="str">
        <f>IF(('[1]Leakage Tree Data'!P100)="","",'[1]Leakage Tree Data'!P100)</f>
        <v/>
      </c>
      <c r="DN199" s="87" t="str">
        <f>IF(('[1]Leakage Tree Data'!Q100)="","",'[1]Leakage Tree Data'!Q100)</f>
        <v/>
      </c>
      <c r="DO199" s="87" t="str">
        <f>IF(('[1]Leakage Tree Data'!R100)="","",'[1]Leakage Tree Data'!R100)</f>
        <v/>
      </c>
      <c r="DP199" s="87" t="str">
        <f>IF(('[1]Leakage Tree Data'!S100)="","",'[1]Leakage Tree Data'!S100)</f>
        <v/>
      </c>
      <c r="DQ199" s="87" t="str">
        <f>IF(('[1]Leakage Tree Data'!T100)="","",'[1]Leakage Tree Data'!T100)</f>
        <v/>
      </c>
      <c r="DR199" s="87" t="str">
        <f>IF(('[1]Leakage Tree Data'!U100)="","",'[1]Leakage Tree Data'!U100)</f>
        <v/>
      </c>
      <c r="DS199" s="87" t="str">
        <f>IF(('[1]Leakage Tree Data'!V100)="","",'[1]Leakage Tree Data'!V100)</f>
        <v/>
      </c>
      <c r="DT199" s="87" t="str">
        <f>IF(('[1]Leakage Tree Data'!W100)="","",'[1]Leakage Tree Data'!W100)</f>
        <v/>
      </c>
      <c r="DU199" s="87" t="str">
        <f>IF(('[1]Leakage Tree Data'!X100)="","",'[1]Leakage Tree Data'!X100)</f>
        <v/>
      </c>
      <c r="DV199" s="87" t="str">
        <f>IF(('[1]Leakage Tree Data'!Y100)="","",'[1]Leakage Tree Data'!Y100)</f>
        <v/>
      </c>
      <c r="DW199" s="87" t="str">
        <f>IF(('[1]Leakage Tree Data'!Z100)="","",'[1]Leakage Tree Data'!Z100)</f>
        <v/>
      </c>
      <c r="DX199" s="87" t="str">
        <f>IF(('[1]Leakage Tree Data'!AA100)="","",'[1]Leakage Tree Data'!AA100)</f>
        <v/>
      </c>
      <c r="DY199" s="87" t="str">
        <f>IF(('[1]Leakage Tree Data'!AB100)="","",'[1]Leakage Tree Data'!AB100)</f>
        <v/>
      </c>
      <c r="DZ199" s="87" t="str">
        <f>IF(('[1]Leakage Tree Data'!AC100)="","",'[1]Leakage Tree Data'!AC100)</f>
        <v/>
      </c>
      <c r="EA199" s="87" t="str">
        <f>IF(('[1]Leakage Tree Data'!AD100)="","",'[1]Leakage Tree Data'!AD100)</f>
        <v/>
      </c>
      <c r="EB199" s="87" t="str">
        <f>IF(('[1]Leakage Tree Data'!AE100)="","",'[1]Leakage Tree Data'!AE100)</f>
        <v/>
      </c>
      <c r="EC199" s="71" t="str">
        <f t="shared" si="51"/>
        <v/>
      </c>
      <c r="ED199" s="71" t="str">
        <f t="shared" si="52"/>
        <v/>
      </c>
      <c r="EE199" s="71" t="str">
        <f t="shared" si="53"/>
        <v/>
      </c>
      <c r="EF199" s="71" t="str">
        <f t="shared" si="54"/>
        <v/>
      </c>
      <c r="EG199" s="88" t="str">
        <f t="shared" si="55"/>
        <v/>
      </c>
      <c r="EH199" s="88" t="str">
        <f t="shared" si="56"/>
        <v/>
      </c>
      <c r="EI199" s="79"/>
      <c r="EJ199" s="79"/>
      <c r="EK199" s="80"/>
    </row>
    <row r="200" spans="1:14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65" t="str">
        <f t="shared" si="30"/>
        <v/>
      </c>
      <c r="CB200" s="72" t="str">
        <f t="shared" si="31"/>
        <v/>
      </c>
      <c r="CC200" s="73" t="str">
        <f t="shared" si="32"/>
        <v/>
      </c>
      <c r="CD200" s="72" t="str">
        <f t="shared" si="33"/>
        <v/>
      </c>
      <c r="CE200" s="73" t="str">
        <f t="shared" si="34"/>
        <v/>
      </c>
      <c r="CF200" s="72" t="str">
        <f t="shared" si="35"/>
        <v/>
      </c>
      <c r="CG200" s="73" t="str">
        <f t="shared" si="36"/>
        <v/>
      </c>
      <c r="CH200" s="72" t="str">
        <f t="shared" si="37"/>
        <v/>
      </c>
      <c r="CI200" s="73" t="str">
        <f t="shared" si="38"/>
        <v/>
      </c>
      <c r="CJ200" s="72" t="str">
        <f t="shared" si="39"/>
        <v/>
      </c>
      <c r="CK200" s="73" t="str">
        <f t="shared" si="40"/>
        <v/>
      </c>
      <c r="CL200" s="72" t="str">
        <f t="shared" si="41"/>
        <v/>
      </c>
      <c r="CM200" s="73" t="str">
        <f t="shared" si="42"/>
        <v/>
      </c>
      <c r="CN200" s="72" t="str">
        <f t="shared" si="43"/>
        <v/>
      </c>
      <c r="CO200" s="73" t="str">
        <f t="shared" si="44"/>
        <v/>
      </c>
      <c r="CP200" s="72" t="str">
        <f t="shared" si="45"/>
        <v/>
      </c>
      <c r="CQ200" s="73" t="str">
        <f t="shared" si="46"/>
        <v/>
      </c>
      <c r="CR200" s="72" t="str">
        <f t="shared" si="47"/>
        <v/>
      </c>
      <c r="CS200" s="73" t="str">
        <f t="shared" si="48"/>
        <v/>
      </c>
      <c r="CT200" s="72" t="str">
        <f t="shared" si="49"/>
        <v/>
      </c>
      <c r="CU200" s="73" t="str">
        <f t="shared" si="50"/>
        <v/>
      </c>
      <c r="CV200" s="65" t="str">
        <f t="shared" si="29"/>
        <v/>
      </c>
      <c r="CW200" s="65" t="str">
        <f t="shared" si="29"/>
        <v/>
      </c>
      <c r="CX200" s="77">
        <f>'[1]Leakage Tree Data'!A101</f>
        <v>0</v>
      </c>
      <c r="CY200" s="77">
        <f>'[1]Leakage Tree Data'!B101</f>
        <v>0</v>
      </c>
      <c r="CZ200" s="87" t="str">
        <f>IF(('[1]Leakage Tree Data'!C101)="","",'[1]Leakage Tree Data'!C101)</f>
        <v/>
      </c>
      <c r="DA200" s="87" t="str">
        <f>IF(('[1]Leakage Tree Data'!D101)="","",'[1]Leakage Tree Data'!D101)</f>
        <v/>
      </c>
      <c r="DB200" s="87" t="str">
        <f>IF(('[1]Leakage Tree Data'!E101)="","",'[1]Leakage Tree Data'!E101)</f>
        <v/>
      </c>
      <c r="DC200" s="87" t="str">
        <f>IF(('[1]Leakage Tree Data'!F101)="","",'[1]Leakage Tree Data'!F101)</f>
        <v/>
      </c>
      <c r="DD200" s="87" t="str">
        <f>IF(('[1]Leakage Tree Data'!G101)="","",'[1]Leakage Tree Data'!G101)</f>
        <v/>
      </c>
      <c r="DE200" s="87" t="str">
        <f>IF(('[1]Leakage Tree Data'!H101)="","",'[1]Leakage Tree Data'!H101)</f>
        <v/>
      </c>
      <c r="DF200" s="87" t="str">
        <f>IF(('[1]Leakage Tree Data'!I101)="","",'[1]Leakage Tree Data'!I101)</f>
        <v/>
      </c>
      <c r="DG200" s="87" t="str">
        <f>IF(('[1]Leakage Tree Data'!J101)="","",'[1]Leakage Tree Data'!J101)</f>
        <v/>
      </c>
      <c r="DH200" s="87" t="str">
        <f>IF(('[1]Leakage Tree Data'!K101)="","",'[1]Leakage Tree Data'!K101)</f>
        <v/>
      </c>
      <c r="DI200" s="87" t="str">
        <f>IF(('[1]Leakage Tree Data'!L101)="","",'[1]Leakage Tree Data'!L101)</f>
        <v/>
      </c>
      <c r="DJ200" s="87" t="str">
        <f>IF(('[1]Leakage Tree Data'!M101)="","",'[1]Leakage Tree Data'!M101)</f>
        <v/>
      </c>
      <c r="DK200" s="87" t="str">
        <f>IF(('[1]Leakage Tree Data'!N101)="","",'[1]Leakage Tree Data'!N101)</f>
        <v/>
      </c>
      <c r="DL200" s="87" t="str">
        <f>IF(('[1]Leakage Tree Data'!O101)="","",'[1]Leakage Tree Data'!O101)</f>
        <v/>
      </c>
      <c r="DM200" s="87" t="str">
        <f>IF(('[1]Leakage Tree Data'!P101)="","",'[1]Leakage Tree Data'!P101)</f>
        <v/>
      </c>
      <c r="DN200" s="87" t="str">
        <f>IF(('[1]Leakage Tree Data'!Q101)="","",'[1]Leakage Tree Data'!Q101)</f>
        <v/>
      </c>
      <c r="DO200" s="87" t="str">
        <f>IF(('[1]Leakage Tree Data'!R101)="","",'[1]Leakage Tree Data'!R101)</f>
        <v/>
      </c>
      <c r="DP200" s="87" t="str">
        <f>IF(('[1]Leakage Tree Data'!S101)="","",'[1]Leakage Tree Data'!S101)</f>
        <v/>
      </c>
      <c r="DQ200" s="87" t="str">
        <f>IF(('[1]Leakage Tree Data'!T101)="","",'[1]Leakage Tree Data'!T101)</f>
        <v/>
      </c>
      <c r="DR200" s="87" t="str">
        <f>IF(('[1]Leakage Tree Data'!U101)="","",'[1]Leakage Tree Data'!U101)</f>
        <v/>
      </c>
      <c r="DS200" s="87" t="str">
        <f>IF(('[1]Leakage Tree Data'!V101)="","",'[1]Leakage Tree Data'!V101)</f>
        <v/>
      </c>
      <c r="DT200" s="87" t="str">
        <f>IF(('[1]Leakage Tree Data'!W101)="","",'[1]Leakage Tree Data'!W101)</f>
        <v/>
      </c>
      <c r="DU200" s="87" t="str">
        <f>IF(('[1]Leakage Tree Data'!X101)="","",'[1]Leakage Tree Data'!X101)</f>
        <v/>
      </c>
      <c r="DV200" s="87" t="str">
        <f>IF(('[1]Leakage Tree Data'!Y101)="","",'[1]Leakage Tree Data'!Y101)</f>
        <v/>
      </c>
      <c r="DW200" s="87" t="str">
        <f>IF(('[1]Leakage Tree Data'!Z101)="","",'[1]Leakage Tree Data'!Z101)</f>
        <v/>
      </c>
      <c r="DX200" s="87" t="str">
        <f>IF(('[1]Leakage Tree Data'!AA101)="","",'[1]Leakage Tree Data'!AA101)</f>
        <v/>
      </c>
      <c r="DY200" s="87" t="str">
        <f>IF(('[1]Leakage Tree Data'!AB101)="","",'[1]Leakage Tree Data'!AB101)</f>
        <v/>
      </c>
      <c r="DZ200" s="87" t="str">
        <f>IF(('[1]Leakage Tree Data'!AC101)="","",'[1]Leakage Tree Data'!AC101)</f>
        <v/>
      </c>
      <c r="EA200" s="87" t="str">
        <f>IF(('[1]Leakage Tree Data'!AD101)="","",'[1]Leakage Tree Data'!AD101)</f>
        <v/>
      </c>
      <c r="EB200" s="87" t="str">
        <f>IF(('[1]Leakage Tree Data'!AE101)="","",'[1]Leakage Tree Data'!AE101)</f>
        <v/>
      </c>
      <c r="EC200" s="71" t="str">
        <f t="shared" si="51"/>
        <v/>
      </c>
      <c r="ED200" s="71" t="str">
        <f t="shared" si="52"/>
        <v/>
      </c>
      <c r="EE200" s="71" t="str">
        <f t="shared" si="53"/>
        <v/>
      </c>
      <c r="EF200" s="71" t="str">
        <f t="shared" si="54"/>
        <v/>
      </c>
      <c r="EG200" s="88" t="str">
        <f t="shared" si="55"/>
        <v/>
      </c>
      <c r="EH200" s="88" t="str">
        <f t="shared" si="56"/>
        <v/>
      </c>
      <c r="EI200" s="79"/>
      <c r="EJ200" s="79"/>
      <c r="EK200" s="80"/>
    </row>
    <row r="201" spans="1:14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65" t="str">
        <f t="shared" si="30"/>
        <v/>
      </c>
      <c r="CB201" s="72" t="str">
        <f t="shared" si="31"/>
        <v/>
      </c>
      <c r="CC201" s="73" t="str">
        <f t="shared" si="32"/>
        <v/>
      </c>
      <c r="CD201" s="72" t="str">
        <f t="shared" si="33"/>
        <v/>
      </c>
      <c r="CE201" s="73" t="str">
        <f t="shared" si="34"/>
        <v/>
      </c>
      <c r="CF201" s="72" t="str">
        <f t="shared" si="35"/>
        <v/>
      </c>
      <c r="CG201" s="73" t="str">
        <f t="shared" si="36"/>
        <v/>
      </c>
      <c r="CH201" s="72" t="str">
        <f t="shared" si="37"/>
        <v/>
      </c>
      <c r="CI201" s="73" t="str">
        <f t="shared" si="38"/>
        <v/>
      </c>
      <c r="CJ201" s="72" t="str">
        <f t="shared" si="39"/>
        <v/>
      </c>
      <c r="CK201" s="73" t="str">
        <f t="shared" si="40"/>
        <v/>
      </c>
      <c r="CL201" s="72" t="str">
        <f t="shared" si="41"/>
        <v/>
      </c>
      <c r="CM201" s="73" t="str">
        <f t="shared" si="42"/>
        <v/>
      </c>
      <c r="CN201" s="72" t="str">
        <f t="shared" si="43"/>
        <v/>
      </c>
      <c r="CO201" s="73" t="str">
        <f t="shared" si="44"/>
        <v/>
      </c>
      <c r="CP201" s="72" t="str">
        <f t="shared" si="45"/>
        <v/>
      </c>
      <c r="CQ201" s="73" t="str">
        <f t="shared" si="46"/>
        <v/>
      </c>
      <c r="CR201" s="72" t="str">
        <f t="shared" si="47"/>
        <v/>
      </c>
      <c r="CS201" s="73" t="str">
        <f t="shared" si="48"/>
        <v/>
      </c>
      <c r="CT201" s="72" t="str">
        <f t="shared" si="49"/>
        <v/>
      </c>
      <c r="CU201" s="73" t="str">
        <f t="shared" si="50"/>
        <v/>
      </c>
      <c r="CV201" s="65" t="str">
        <f t="shared" si="29"/>
        <v/>
      </c>
      <c r="CW201" s="65" t="str">
        <f t="shared" si="29"/>
        <v/>
      </c>
      <c r="CX201" s="77">
        <f>'[1]Leakage Tree Data'!A102</f>
        <v>0</v>
      </c>
      <c r="CY201" s="77">
        <f>'[1]Leakage Tree Data'!B102</f>
        <v>0</v>
      </c>
      <c r="CZ201" s="87" t="str">
        <f>IF(('[1]Leakage Tree Data'!C102)="","",'[1]Leakage Tree Data'!C102)</f>
        <v/>
      </c>
      <c r="DA201" s="87" t="str">
        <f>IF(('[1]Leakage Tree Data'!D102)="","",'[1]Leakage Tree Data'!D102)</f>
        <v/>
      </c>
      <c r="DB201" s="87" t="str">
        <f>IF(('[1]Leakage Tree Data'!E102)="","",'[1]Leakage Tree Data'!E102)</f>
        <v/>
      </c>
      <c r="DC201" s="87" t="str">
        <f>IF(('[1]Leakage Tree Data'!F102)="","",'[1]Leakage Tree Data'!F102)</f>
        <v/>
      </c>
      <c r="DD201" s="87" t="str">
        <f>IF(('[1]Leakage Tree Data'!G102)="","",'[1]Leakage Tree Data'!G102)</f>
        <v/>
      </c>
      <c r="DE201" s="87" t="str">
        <f>IF(('[1]Leakage Tree Data'!H102)="","",'[1]Leakage Tree Data'!H102)</f>
        <v/>
      </c>
      <c r="DF201" s="87" t="str">
        <f>IF(('[1]Leakage Tree Data'!I102)="","",'[1]Leakage Tree Data'!I102)</f>
        <v/>
      </c>
      <c r="DG201" s="87" t="str">
        <f>IF(('[1]Leakage Tree Data'!J102)="","",'[1]Leakage Tree Data'!J102)</f>
        <v/>
      </c>
      <c r="DH201" s="87" t="str">
        <f>IF(('[1]Leakage Tree Data'!K102)="","",'[1]Leakage Tree Data'!K102)</f>
        <v/>
      </c>
      <c r="DI201" s="87" t="str">
        <f>IF(('[1]Leakage Tree Data'!L102)="","",'[1]Leakage Tree Data'!L102)</f>
        <v/>
      </c>
      <c r="DJ201" s="87" t="str">
        <f>IF(('[1]Leakage Tree Data'!M102)="","",'[1]Leakage Tree Data'!M102)</f>
        <v/>
      </c>
      <c r="DK201" s="87" t="str">
        <f>IF(('[1]Leakage Tree Data'!N102)="","",'[1]Leakage Tree Data'!N102)</f>
        <v/>
      </c>
      <c r="DL201" s="87" t="str">
        <f>IF(('[1]Leakage Tree Data'!O102)="","",'[1]Leakage Tree Data'!O102)</f>
        <v/>
      </c>
      <c r="DM201" s="87" t="str">
        <f>IF(('[1]Leakage Tree Data'!P102)="","",'[1]Leakage Tree Data'!P102)</f>
        <v/>
      </c>
      <c r="DN201" s="87" t="str">
        <f>IF(('[1]Leakage Tree Data'!Q102)="","",'[1]Leakage Tree Data'!Q102)</f>
        <v/>
      </c>
      <c r="DO201" s="87" t="str">
        <f>IF(('[1]Leakage Tree Data'!R102)="","",'[1]Leakage Tree Data'!R102)</f>
        <v/>
      </c>
      <c r="DP201" s="87" t="str">
        <f>IF(('[1]Leakage Tree Data'!S102)="","",'[1]Leakage Tree Data'!S102)</f>
        <v/>
      </c>
      <c r="DQ201" s="87" t="str">
        <f>IF(('[1]Leakage Tree Data'!T102)="","",'[1]Leakage Tree Data'!T102)</f>
        <v/>
      </c>
      <c r="DR201" s="87" t="str">
        <f>IF(('[1]Leakage Tree Data'!U102)="","",'[1]Leakage Tree Data'!U102)</f>
        <v/>
      </c>
      <c r="DS201" s="87" t="str">
        <f>IF(('[1]Leakage Tree Data'!V102)="","",'[1]Leakage Tree Data'!V102)</f>
        <v/>
      </c>
      <c r="DT201" s="87" t="str">
        <f>IF(('[1]Leakage Tree Data'!W102)="","",'[1]Leakage Tree Data'!W102)</f>
        <v/>
      </c>
      <c r="DU201" s="87" t="str">
        <f>IF(('[1]Leakage Tree Data'!X102)="","",'[1]Leakage Tree Data'!X102)</f>
        <v/>
      </c>
      <c r="DV201" s="87" t="str">
        <f>IF(('[1]Leakage Tree Data'!Y102)="","",'[1]Leakage Tree Data'!Y102)</f>
        <v/>
      </c>
      <c r="DW201" s="87" t="str">
        <f>IF(('[1]Leakage Tree Data'!Z102)="","",'[1]Leakage Tree Data'!Z102)</f>
        <v/>
      </c>
      <c r="DX201" s="87" t="str">
        <f>IF(('[1]Leakage Tree Data'!AA102)="","",'[1]Leakage Tree Data'!AA102)</f>
        <v/>
      </c>
      <c r="DY201" s="87" t="str">
        <f>IF(('[1]Leakage Tree Data'!AB102)="","",'[1]Leakage Tree Data'!AB102)</f>
        <v/>
      </c>
      <c r="DZ201" s="87" t="str">
        <f>IF(('[1]Leakage Tree Data'!AC102)="","",'[1]Leakage Tree Data'!AC102)</f>
        <v/>
      </c>
      <c r="EA201" s="87" t="str">
        <f>IF(('[1]Leakage Tree Data'!AD102)="","",'[1]Leakage Tree Data'!AD102)</f>
        <v/>
      </c>
      <c r="EB201" s="87" t="str">
        <f>IF(('[1]Leakage Tree Data'!AE102)="","",'[1]Leakage Tree Data'!AE102)</f>
        <v/>
      </c>
      <c r="EC201" s="71" t="str">
        <f t="shared" si="51"/>
        <v/>
      </c>
      <c r="ED201" s="71" t="str">
        <f t="shared" si="52"/>
        <v/>
      </c>
      <c r="EE201" s="71" t="str">
        <f t="shared" si="53"/>
        <v/>
      </c>
      <c r="EF201" s="71" t="str">
        <f t="shared" si="54"/>
        <v/>
      </c>
      <c r="EG201" s="88" t="str">
        <f t="shared" si="55"/>
        <v/>
      </c>
      <c r="EH201" s="88" t="str">
        <f t="shared" si="56"/>
        <v/>
      </c>
      <c r="EI201" s="79"/>
      <c r="EJ201" s="79"/>
      <c r="EK201" s="80"/>
    </row>
    <row r="202" spans="1:14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65" t="str">
        <f t="shared" si="30"/>
        <v/>
      </c>
      <c r="CB202" s="72" t="str">
        <f t="shared" si="31"/>
        <v/>
      </c>
      <c r="CC202" s="73" t="str">
        <f t="shared" si="32"/>
        <v/>
      </c>
      <c r="CD202" s="72" t="str">
        <f t="shared" si="33"/>
        <v/>
      </c>
      <c r="CE202" s="73" t="str">
        <f t="shared" si="34"/>
        <v/>
      </c>
      <c r="CF202" s="72" t="str">
        <f t="shared" si="35"/>
        <v/>
      </c>
      <c r="CG202" s="73" t="str">
        <f t="shared" si="36"/>
        <v/>
      </c>
      <c r="CH202" s="72" t="str">
        <f t="shared" si="37"/>
        <v/>
      </c>
      <c r="CI202" s="73" t="str">
        <f t="shared" si="38"/>
        <v/>
      </c>
      <c r="CJ202" s="72" t="str">
        <f t="shared" si="39"/>
        <v/>
      </c>
      <c r="CK202" s="73" t="str">
        <f t="shared" si="40"/>
        <v/>
      </c>
      <c r="CL202" s="72" t="str">
        <f t="shared" si="41"/>
        <v/>
      </c>
      <c r="CM202" s="73" t="str">
        <f t="shared" si="42"/>
        <v/>
      </c>
      <c r="CN202" s="72" t="str">
        <f t="shared" si="43"/>
        <v/>
      </c>
      <c r="CO202" s="73" t="str">
        <f t="shared" si="44"/>
        <v/>
      </c>
      <c r="CP202" s="72" t="str">
        <f t="shared" si="45"/>
        <v/>
      </c>
      <c r="CQ202" s="73" t="str">
        <f t="shared" si="46"/>
        <v/>
      </c>
      <c r="CR202" s="72" t="str">
        <f t="shared" si="47"/>
        <v/>
      </c>
      <c r="CS202" s="73" t="str">
        <f t="shared" si="48"/>
        <v/>
      </c>
      <c r="CT202" s="72" t="str">
        <f t="shared" si="49"/>
        <v/>
      </c>
      <c r="CU202" s="73" t="str">
        <f t="shared" si="50"/>
        <v/>
      </c>
      <c r="CV202" s="65" t="str">
        <f t="shared" si="29"/>
        <v/>
      </c>
      <c r="CW202" s="65" t="str">
        <f t="shared" si="29"/>
        <v/>
      </c>
      <c r="CX202" s="77">
        <f>'[1]Leakage Tree Data'!A103</f>
        <v>0</v>
      </c>
      <c r="CY202" s="77">
        <f>'[1]Leakage Tree Data'!B103</f>
        <v>0</v>
      </c>
      <c r="CZ202" s="87" t="str">
        <f>IF(('[1]Leakage Tree Data'!C103)="","",'[1]Leakage Tree Data'!C103)</f>
        <v/>
      </c>
      <c r="DA202" s="87" t="str">
        <f>IF(('[1]Leakage Tree Data'!D103)="","",'[1]Leakage Tree Data'!D103)</f>
        <v/>
      </c>
      <c r="DB202" s="87" t="str">
        <f>IF(('[1]Leakage Tree Data'!E103)="","",'[1]Leakage Tree Data'!E103)</f>
        <v/>
      </c>
      <c r="DC202" s="87" t="str">
        <f>IF(('[1]Leakage Tree Data'!F103)="","",'[1]Leakage Tree Data'!F103)</f>
        <v/>
      </c>
      <c r="DD202" s="87" t="str">
        <f>IF(('[1]Leakage Tree Data'!G103)="","",'[1]Leakage Tree Data'!G103)</f>
        <v/>
      </c>
      <c r="DE202" s="87" t="str">
        <f>IF(('[1]Leakage Tree Data'!H103)="","",'[1]Leakage Tree Data'!H103)</f>
        <v/>
      </c>
      <c r="DF202" s="87" t="str">
        <f>IF(('[1]Leakage Tree Data'!I103)="","",'[1]Leakage Tree Data'!I103)</f>
        <v/>
      </c>
      <c r="DG202" s="87" t="str">
        <f>IF(('[1]Leakage Tree Data'!J103)="","",'[1]Leakage Tree Data'!J103)</f>
        <v/>
      </c>
      <c r="DH202" s="87" t="str">
        <f>IF(('[1]Leakage Tree Data'!K103)="","",'[1]Leakage Tree Data'!K103)</f>
        <v/>
      </c>
      <c r="DI202" s="87" t="str">
        <f>IF(('[1]Leakage Tree Data'!L103)="","",'[1]Leakage Tree Data'!L103)</f>
        <v/>
      </c>
      <c r="DJ202" s="87" t="str">
        <f>IF(('[1]Leakage Tree Data'!M103)="","",'[1]Leakage Tree Data'!M103)</f>
        <v/>
      </c>
      <c r="DK202" s="87" t="str">
        <f>IF(('[1]Leakage Tree Data'!N103)="","",'[1]Leakage Tree Data'!N103)</f>
        <v/>
      </c>
      <c r="DL202" s="87" t="str">
        <f>IF(('[1]Leakage Tree Data'!O103)="","",'[1]Leakage Tree Data'!O103)</f>
        <v/>
      </c>
      <c r="DM202" s="87" t="str">
        <f>IF(('[1]Leakage Tree Data'!P103)="","",'[1]Leakage Tree Data'!P103)</f>
        <v/>
      </c>
      <c r="DN202" s="87" t="str">
        <f>IF(('[1]Leakage Tree Data'!Q103)="","",'[1]Leakage Tree Data'!Q103)</f>
        <v/>
      </c>
      <c r="DO202" s="87" t="str">
        <f>IF(('[1]Leakage Tree Data'!R103)="","",'[1]Leakage Tree Data'!R103)</f>
        <v/>
      </c>
      <c r="DP202" s="87" t="str">
        <f>IF(('[1]Leakage Tree Data'!S103)="","",'[1]Leakage Tree Data'!S103)</f>
        <v/>
      </c>
      <c r="DQ202" s="87" t="str">
        <f>IF(('[1]Leakage Tree Data'!T103)="","",'[1]Leakage Tree Data'!T103)</f>
        <v/>
      </c>
      <c r="DR202" s="87" t="str">
        <f>IF(('[1]Leakage Tree Data'!U103)="","",'[1]Leakage Tree Data'!U103)</f>
        <v/>
      </c>
      <c r="DS202" s="87" t="str">
        <f>IF(('[1]Leakage Tree Data'!V103)="","",'[1]Leakage Tree Data'!V103)</f>
        <v/>
      </c>
      <c r="DT202" s="87" t="str">
        <f>IF(('[1]Leakage Tree Data'!W103)="","",'[1]Leakage Tree Data'!W103)</f>
        <v/>
      </c>
      <c r="DU202" s="87" t="str">
        <f>IF(('[1]Leakage Tree Data'!X103)="","",'[1]Leakage Tree Data'!X103)</f>
        <v/>
      </c>
      <c r="DV202" s="87" t="str">
        <f>IF(('[1]Leakage Tree Data'!Y103)="","",'[1]Leakage Tree Data'!Y103)</f>
        <v/>
      </c>
      <c r="DW202" s="87" t="str">
        <f>IF(('[1]Leakage Tree Data'!Z103)="","",'[1]Leakage Tree Data'!Z103)</f>
        <v/>
      </c>
      <c r="DX202" s="87" t="str">
        <f>IF(('[1]Leakage Tree Data'!AA103)="","",'[1]Leakage Tree Data'!AA103)</f>
        <v/>
      </c>
      <c r="DY202" s="87" t="str">
        <f>IF(('[1]Leakage Tree Data'!AB103)="","",'[1]Leakage Tree Data'!AB103)</f>
        <v/>
      </c>
      <c r="DZ202" s="87" t="str">
        <f>IF(('[1]Leakage Tree Data'!AC103)="","",'[1]Leakage Tree Data'!AC103)</f>
        <v/>
      </c>
      <c r="EA202" s="87" t="str">
        <f>IF(('[1]Leakage Tree Data'!AD103)="","",'[1]Leakage Tree Data'!AD103)</f>
        <v/>
      </c>
      <c r="EB202" s="87" t="str">
        <f>IF(('[1]Leakage Tree Data'!AE103)="","",'[1]Leakage Tree Data'!AE103)</f>
        <v/>
      </c>
      <c r="EC202" s="71" t="str">
        <f t="shared" si="51"/>
        <v/>
      </c>
      <c r="ED202" s="71" t="str">
        <f t="shared" si="52"/>
        <v/>
      </c>
      <c r="EE202" s="71" t="str">
        <f t="shared" si="53"/>
        <v/>
      </c>
      <c r="EF202" s="71" t="str">
        <f t="shared" si="54"/>
        <v/>
      </c>
      <c r="EG202" s="88" t="str">
        <f t="shared" si="55"/>
        <v/>
      </c>
      <c r="EH202" s="88" t="str">
        <f t="shared" si="56"/>
        <v/>
      </c>
      <c r="EI202" s="79"/>
      <c r="EJ202" s="79"/>
      <c r="EK202" s="80"/>
    </row>
    <row r="203" spans="1:14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65" t="str">
        <f t="shared" si="30"/>
        <v/>
      </c>
      <c r="CB203" s="72" t="str">
        <f t="shared" si="31"/>
        <v/>
      </c>
      <c r="CC203" s="73" t="str">
        <f t="shared" si="32"/>
        <v/>
      </c>
      <c r="CD203" s="72" t="str">
        <f t="shared" si="33"/>
        <v/>
      </c>
      <c r="CE203" s="73" t="str">
        <f t="shared" si="34"/>
        <v/>
      </c>
      <c r="CF203" s="72" t="str">
        <f t="shared" si="35"/>
        <v/>
      </c>
      <c r="CG203" s="73" t="str">
        <f t="shared" si="36"/>
        <v/>
      </c>
      <c r="CH203" s="72" t="str">
        <f t="shared" si="37"/>
        <v/>
      </c>
      <c r="CI203" s="73" t="str">
        <f t="shared" si="38"/>
        <v/>
      </c>
      <c r="CJ203" s="72" t="str">
        <f t="shared" si="39"/>
        <v/>
      </c>
      <c r="CK203" s="73" t="str">
        <f t="shared" si="40"/>
        <v/>
      </c>
      <c r="CL203" s="72" t="str">
        <f t="shared" si="41"/>
        <v/>
      </c>
      <c r="CM203" s="73" t="str">
        <f t="shared" si="42"/>
        <v/>
      </c>
      <c r="CN203" s="72" t="str">
        <f t="shared" si="43"/>
        <v/>
      </c>
      <c r="CO203" s="73" t="str">
        <f t="shared" si="44"/>
        <v/>
      </c>
      <c r="CP203" s="72" t="str">
        <f t="shared" si="45"/>
        <v/>
      </c>
      <c r="CQ203" s="73" t="str">
        <f t="shared" si="46"/>
        <v/>
      </c>
      <c r="CR203" s="72" t="str">
        <f t="shared" si="47"/>
        <v/>
      </c>
      <c r="CS203" s="73" t="str">
        <f t="shared" si="48"/>
        <v/>
      </c>
      <c r="CT203" s="72" t="str">
        <f t="shared" si="49"/>
        <v/>
      </c>
      <c r="CU203" s="73" t="str">
        <f t="shared" si="50"/>
        <v/>
      </c>
      <c r="CV203" s="65" t="str">
        <f t="shared" si="29"/>
        <v/>
      </c>
      <c r="CW203" s="65" t="str">
        <f t="shared" si="29"/>
        <v/>
      </c>
      <c r="CX203" s="77">
        <f>'[1]Leakage Tree Data'!A104</f>
        <v>0</v>
      </c>
      <c r="CY203" s="77">
        <f>'[1]Leakage Tree Data'!B104</f>
        <v>0</v>
      </c>
      <c r="CZ203" s="87" t="str">
        <f>IF(('[1]Leakage Tree Data'!C104)="","",'[1]Leakage Tree Data'!C104)</f>
        <v/>
      </c>
      <c r="DA203" s="87" t="str">
        <f>IF(('[1]Leakage Tree Data'!D104)="","",'[1]Leakage Tree Data'!D104)</f>
        <v/>
      </c>
      <c r="DB203" s="87" t="str">
        <f>IF(('[1]Leakage Tree Data'!E104)="","",'[1]Leakage Tree Data'!E104)</f>
        <v/>
      </c>
      <c r="DC203" s="87" t="str">
        <f>IF(('[1]Leakage Tree Data'!F104)="","",'[1]Leakage Tree Data'!F104)</f>
        <v/>
      </c>
      <c r="DD203" s="87" t="str">
        <f>IF(('[1]Leakage Tree Data'!G104)="","",'[1]Leakage Tree Data'!G104)</f>
        <v/>
      </c>
      <c r="DE203" s="87" t="str">
        <f>IF(('[1]Leakage Tree Data'!H104)="","",'[1]Leakage Tree Data'!H104)</f>
        <v/>
      </c>
      <c r="DF203" s="87" t="str">
        <f>IF(('[1]Leakage Tree Data'!I104)="","",'[1]Leakage Tree Data'!I104)</f>
        <v/>
      </c>
      <c r="DG203" s="87" t="str">
        <f>IF(('[1]Leakage Tree Data'!J104)="","",'[1]Leakage Tree Data'!J104)</f>
        <v/>
      </c>
      <c r="DH203" s="87" t="str">
        <f>IF(('[1]Leakage Tree Data'!K104)="","",'[1]Leakage Tree Data'!K104)</f>
        <v/>
      </c>
      <c r="DI203" s="87" t="str">
        <f>IF(('[1]Leakage Tree Data'!L104)="","",'[1]Leakage Tree Data'!L104)</f>
        <v/>
      </c>
      <c r="DJ203" s="87" t="str">
        <f>IF(('[1]Leakage Tree Data'!M104)="","",'[1]Leakage Tree Data'!M104)</f>
        <v/>
      </c>
      <c r="DK203" s="87" t="str">
        <f>IF(('[1]Leakage Tree Data'!N104)="","",'[1]Leakage Tree Data'!N104)</f>
        <v/>
      </c>
      <c r="DL203" s="87" t="str">
        <f>IF(('[1]Leakage Tree Data'!O104)="","",'[1]Leakage Tree Data'!O104)</f>
        <v/>
      </c>
      <c r="DM203" s="87" t="str">
        <f>IF(('[1]Leakage Tree Data'!P104)="","",'[1]Leakage Tree Data'!P104)</f>
        <v/>
      </c>
      <c r="DN203" s="87" t="str">
        <f>IF(('[1]Leakage Tree Data'!Q104)="","",'[1]Leakage Tree Data'!Q104)</f>
        <v/>
      </c>
      <c r="DO203" s="87" t="str">
        <f>IF(('[1]Leakage Tree Data'!R104)="","",'[1]Leakage Tree Data'!R104)</f>
        <v/>
      </c>
      <c r="DP203" s="87" t="str">
        <f>IF(('[1]Leakage Tree Data'!S104)="","",'[1]Leakage Tree Data'!S104)</f>
        <v/>
      </c>
      <c r="DQ203" s="87" t="str">
        <f>IF(('[1]Leakage Tree Data'!T104)="","",'[1]Leakage Tree Data'!T104)</f>
        <v/>
      </c>
      <c r="DR203" s="87" t="str">
        <f>IF(('[1]Leakage Tree Data'!U104)="","",'[1]Leakage Tree Data'!U104)</f>
        <v/>
      </c>
      <c r="DS203" s="87" t="str">
        <f>IF(('[1]Leakage Tree Data'!V104)="","",'[1]Leakage Tree Data'!V104)</f>
        <v/>
      </c>
      <c r="DT203" s="87" t="str">
        <f>IF(('[1]Leakage Tree Data'!W104)="","",'[1]Leakage Tree Data'!W104)</f>
        <v/>
      </c>
      <c r="DU203" s="87" t="str">
        <f>IF(('[1]Leakage Tree Data'!X104)="","",'[1]Leakage Tree Data'!X104)</f>
        <v/>
      </c>
      <c r="DV203" s="87" t="str">
        <f>IF(('[1]Leakage Tree Data'!Y104)="","",'[1]Leakage Tree Data'!Y104)</f>
        <v/>
      </c>
      <c r="DW203" s="87" t="str">
        <f>IF(('[1]Leakage Tree Data'!Z104)="","",'[1]Leakage Tree Data'!Z104)</f>
        <v/>
      </c>
      <c r="DX203" s="87" t="str">
        <f>IF(('[1]Leakage Tree Data'!AA104)="","",'[1]Leakage Tree Data'!AA104)</f>
        <v/>
      </c>
      <c r="DY203" s="87" t="str">
        <f>IF(('[1]Leakage Tree Data'!AB104)="","",'[1]Leakage Tree Data'!AB104)</f>
        <v/>
      </c>
      <c r="DZ203" s="87" t="str">
        <f>IF(('[1]Leakage Tree Data'!AC104)="","",'[1]Leakage Tree Data'!AC104)</f>
        <v/>
      </c>
      <c r="EA203" s="87" t="str">
        <f>IF(('[1]Leakage Tree Data'!AD104)="","",'[1]Leakage Tree Data'!AD104)</f>
        <v/>
      </c>
      <c r="EB203" s="87" t="str">
        <f>IF(('[1]Leakage Tree Data'!AE104)="","",'[1]Leakage Tree Data'!AE104)</f>
        <v/>
      </c>
      <c r="EC203" s="71" t="str">
        <f t="shared" si="51"/>
        <v/>
      </c>
      <c r="ED203" s="71" t="str">
        <f t="shared" si="52"/>
        <v/>
      </c>
      <c r="EE203" s="71" t="str">
        <f t="shared" si="53"/>
        <v/>
      </c>
      <c r="EF203" s="71" t="str">
        <f t="shared" si="54"/>
        <v/>
      </c>
      <c r="EG203" s="88" t="str">
        <f t="shared" si="55"/>
        <v/>
      </c>
      <c r="EH203" s="88" t="str">
        <f t="shared" si="56"/>
        <v/>
      </c>
      <c r="EI203" s="79"/>
      <c r="EJ203" s="79"/>
      <c r="EK203" s="80"/>
    </row>
    <row r="204" spans="1:14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65" t="str">
        <f t="shared" si="30"/>
        <v/>
      </c>
      <c r="CB204" s="72" t="str">
        <f t="shared" si="31"/>
        <v/>
      </c>
      <c r="CC204" s="73" t="str">
        <f t="shared" si="32"/>
        <v/>
      </c>
      <c r="CD204" s="72" t="str">
        <f t="shared" si="33"/>
        <v/>
      </c>
      <c r="CE204" s="73" t="str">
        <f t="shared" si="34"/>
        <v/>
      </c>
      <c r="CF204" s="72" t="str">
        <f t="shared" si="35"/>
        <v/>
      </c>
      <c r="CG204" s="73" t="str">
        <f t="shared" si="36"/>
        <v/>
      </c>
      <c r="CH204" s="72" t="str">
        <f t="shared" si="37"/>
        <v/>
      </c>
      <c r="CI204" s="73" t="str">
        <f t="shared" si="38"/>
        <v/>
      </c>
      <c r="CJ204" s="72" t="str">
        <f t="shared" si="39"/>
        <v/>
      </c>
      <c r="CK204" s="73" t="str">
        <f t="shared" si="40"/>
        <v/>
      </c>
      <c r="CL204" s="72" t="str">
        <f t="shared" si="41"/>
        <v/>
      </c>
      <c r="CM204" s="73" t="str">
        <f t="shared" si="42"/>
        <v/>
      </c>
      <c r="CN204" s="72" t="str">
        <f t="shared" si="43"/>
        <v/>
      </c>
      <c r="CO204" s="73" t="str">
        <f t="shared" si="44"/>
        <v/>
      </c>
      <c r="CP204" s="72" t="str">
        <f t="shared" si="45"/>
        <v/>
      </c>
      <c r="CQ204" s="73" t="str">
        <f t="shared" si="46"/>
        <v/>
      </c>
      <c r="CR204" s="72" t="str">
        <f t="shared" si="47"/>
        <v/>
      </c>
      <c r="CS204" s="73" t="str">
        <f t="shared" si="48"/>
        <v/>
      </c>
      <c r="CT204" s="72" t="str">
        <f t="shared" si="49"/>
        <v/>
      </c>
      <c r="CU204" s="73" t="str">
        <f t="shared" si="50"/>
        <v/>
      </c>
      <c r="CV204" s="65" t="str">
        <f t="shared" si="29"/>
        <v/>
      </c>
      <c r="CW204" s="65" t="str">
        <f t="shared" si="29"/>
        <v/>
      </c>
      <c r="CX204" s="77">
        <f>'[1]Leakage Tree Data'!A105</f>
        <v>0</v>
      </c>
      <c r="CY204" s="77">
        <f>'[1]Leakage Tree Data'!B105</f>
        <v>0</v>
      </c>
      <c r="CZ204" s="87" t="str">
        <f>IF(('[1]Leakage Tree Data'!C105)="","",'[1]Leakage Tree Data'!C105)</f>
        <v/>
      </c>
      <c r="DA204" s="87" t="str">
        <f>IF(('[1]Leakage Tree Data'!D105)="","",'[1]Leakage Tree Data'!D105)</f>
        <v/>
      </c>
      <c r="DB204" s="87" t="str">
        <f>IF(('[1]Leakage Tree Data'!E105)="","",'[1]Leakage Tree Data'!E105)</f>
        <v/>
      </c>
      <c r="DC204" s="87" t="str">
        <f>IF(('[1]Leakage Tree Data'!F105)="","",'[1]Leakage Tree Data'!F105)</f>
        <v/>
      </c>
      <c r="DD204" s="87" t="str">
        <f>IF(('[1]Leakage Tree Data'!G105)="","",'[1]Leakage Tree Data'!G105)</f>
        <v/>
      </c>
      <c r="DE204" s="87" t="str">
        <f>IF(('[1]Leakage Tree Data'!H105)="","",'[1]Leakage Tree Data'!H105)</f>
        <v/>
      </c>
      <c r="DF204" s="87" t="str">
        <f>IF(('[1]Leakage Tree Data'!I105)="","",'[1]Leakage Tree Data'!I105)</f>
        <v/>
      </c>
      <c r="DG204" s="87" t="str">
        <f>IF(('[1]Leakage Tree Data'!J105)="","",'[1]Leakage Tree Data'!J105)</f>
        <v/>
      </c>
      <c r="DH204" s="87" t="str">
        <f>IF(('[1]Leakage Tree Data'!K105)="","",'[1]Leakage Tree Data'!K105)</f>
        <v/>
      </c>
      <c r="DI204" s="87" t="str">
        <f>IF(('[1]Leakage Tree Data'!L105)="","",'[1]Leakage Tree Data'!L105)</f>
        <v/>
      </c>
      <c r="DJ204" s="87" t="str">
        <f>IF(('[1]Leakage Tree Data'!M105)="","",'[1]Leakage Tree Data'!M105)</f>
        <v/>
      </c>
      <c r="DK204" s="87" t="str">
        <f>IF(('[1]Leakage Tree Data'!N105)="","",'[1]Leakage Tree Data'!N105)</f>
        <v/>
      </c>
      <c r="DL204" s="87" t="str">
        <f>IF(('[1]Leakage Tree Data'!O105)="","",'[1]Leakage Tree Data'!O105)</f>
        <v/>
      </c>
      <c r="DM204" s="87" t="str">
        <f>IF(('[1]Leakage Tree Data'!P105)="","",'[1]Leakage Tree Data'!P105)</f>
        <v/>
      </c>
      <c r="DN204" s="87" t="str">
        <f>IF(('[1]Leakage Tree Data'!Q105)="","",'[1]Leakage Tree Data'!Q105)</f>
        <v/>
      </c>
      <c r="DO204" s="87" t="str">
        <f>IF(('[1]Leakage Tree Data'!R105)="","",'[1]Leakage Tree Data'!R105)</f>
        <v/>
      </c>
      <c r="DP204" s="87" t="str">
        <f>IF(('[1]Leakage Tree Data'!S105)="","",'[1]Leakage Tree Data'!S105)</f>
        <v/>
      </c>
      <c r="DQ204" s="87" t="str">
        <f>IF(('[1]Leakage Tree Data'!T105)="","",'[1]Leakage Tree Data'!T105)</f>
        <v/>
      </c>
      <c r="DR204" s="87" t="str">
        <f>IF(('[1]Leakage Tree Data'!U105)="","",'[1]Leakage Tree Data'!U105)</f>
        <v/>
      </c>
      <c r="DS204" s="87" t="str">
        <f>IF(('[1]Leakage Tree Data'!V105)="","",'[1]Leakage Tree Data'!V105)</f>
        <v/>
      </c>
      <c r="DT204" s="87" t="str">
        <f>IF(('[1]Leakage Tree Data'!W105)="","",'[1]Leakage Tree Data'!W105)</f>
        <v/>
      </c>
      <c r="DU204" s="87" t="str">
        <f>IF(('[1]Leakage Tree Data'!X105)="","",'[1]Leakage Tree Data'!X105)</f>
        <v/>
      </c>
      <c r="DV204" s="87" t="str">
        <f>IF(('[1]Leakage Tree Data'!Y105)="","",'[1]Leakage Tree Data'!Y105)</f>
        <v/>
      </c>
      <c r="DW204" s="87" t="str">
        <f>IF(('[1]Leakage Tree Data'!Z105)="","",'[1]Leakage Tree Data'!Z105)</f>
        <v/>
      </c>
      <c r="DX204" s="87" t="str">
        <f>IF(('[1]Leakage Tree Data'!AA105)="","",'[1]Leakage Tree Data'!AA105)</f>
        <v/>
      </c>
      <c r="DY204" s="87" t="str">
        <f>IF(('[1]Leakage Tree Data'!AB105)="","",'[1]Leakage Tree Data'!AB105)</f>
        <v/>
      </c>
      <c r="DZ204" s="87" t="str">
        <f>IF(('[1]Leakage Tree Data'!AC105)="","",'[1]Leakage Tree Data'!AC105)</f>
        <v/>
      </c>
      <c r="EA204" s="87" t="str">
        <f>IF(('[1]Leakage Tree Data'!AD105)="","",'[1]Leakage Tree Data'!AD105)</f>
        <v/>
      </c>
      <c r="EB204" s="87" t="str">
        <f>IF(('[1]Leakage Tree Data'!AE105)="","",'[1]Leakage Tree Data'!AE105)</f>
        <v/>
      </c>
      <c r="EC204" s="71" t="str">
        <f t="shared" si="51"/>
        <v/>
      </c>
      <c r="ED204" s="71" t="str">
        <f t="shared" si="52"/>
        <v/>
      </c>
      <c r="EE204" s="71" t="str">
        <f t="shared" si="53"/>
        <v/>
      </c>
      <c r="EF204" s="71" t="str">
        <f t="shared" si="54"/>
        <v/>
      </c>
      <c r="EG204" s="88" t="str">
        <f t="shared" si="55"/>
        <v/>
      </c>
      <c r="EH204" s="88" t="str">
        <f t="shared" si="56"/>
        <v/>
      </c>
      <c r="EI204" s="79"/>
      <c r="EJ204" s="79"/>
      <c r="EK204" s="80"/>
    </row>
    <row r="205" spans="1:14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65" t="str">
        <f t="shared" si="30"/>
        <v/>
      </c>
      <c r="CB205" s="72" t="str">
        <f t="shared" si="31"/>
        <v/>
      </c>
      <c r="CC205" s="73" t="str">
        <f t="shared" si="32"/>
        <v/>
      </c>
      <c r="CD205" s="72" t="str">
        <f t="shared" si="33"/>
        <v/>
      </c>
      <c r="CE205" s="73" t="str">
        <f t="shared" si="34"/>
        <v/>
      </c>
      <c r="CF205" s="72" t="str">
        <f t="shared" si="35"/>
        <v/>
      </c>
      <c r="CG205" s="73" t="str">
        <f t="shared" si="36"/>
        <v/>
      </c>
      <c r="CH205" s="72" t="str">
        <f t="shared" si="37"/>
        <v/>
      </c>
      <c r="CI205" s="73" t="str">
        <f t="shared" si="38"/>
        <v/>
      </c>
      <c r="CJ205" s="72" t="str">
        <f t="shared" si="39"/>
        <v/>
      </c>
      <c r="CK205" s="73" t="str">
        <f t="shared" si="40"/>
        <v/>
      </c>
      <c r="CL205" s="72" t="str">
        <f t="shared" si="41"/>
        <v/>
      </c>
      <c r="CM205" s="73" t="str">
        <f t="shared" si="42"/>
        <v/>
      </c>
      <c r="CN205" s="72" t="str">
        <f t="shared" si="43"/>
        <v/>
      </c>
      <c r="CO205" s="73" t="str">
        <f t="shared" si="44"/>
        <v/>
      </c>
      <c r="CP205" s="72" t="str">
        <f t="shared" si="45"/>
        <v/>
      </c>
      <c r="CQ205" s="73" t="str">
        <f t="shared" si="46"/>
        <v/>
      </c>
      <c r="CR205" s="72" t="str">
        <f t="shared" si="47"/>
        <v/>
      </c>
      <c r="CS205" s="73" t="str">
        <f t="shared" si="48"/>
        <v/>
      </c>
      <c r="CT205" s="72" t="str">
        <f t="shared" si="49"/>
        <v/>
      </c>
      <c r="CU205" s="73" t="str">
        <f t="shared" si="50"/>
        <v/>
      </c>
      <c r="CV205" s="65" t="str">
        <f t="shared" si="29"/>
        <v/>
      </c>
      <c r="CW205" s="65" t="str">
        <f t="shared" si="29"/>
        <v/>
      </c>
      <c r="CX205" s="77">
        <f>'[1]Leakage Tree Data'!A106</f>
        <v>0</v>
      </c>
      <c r="CY205" s="77">
        <f>'[1]Leakage Tree Data'!B106</f>
        <v>0</v>
      </c>
      <c r="CZ205" s="87" t="str">
        <f>IF(('[1]Leakage Tree Data'!C106)="","",'[1]Leakage Tree Data'!C106)</f>
        <v/>
      </c>
      <c r="DA205" s="87" t="str">
        <f>IF(('[1]Leakage Tree Data'!D106)="","",'[1]Leakage Tree Data'!D106)</f>
        <v/>
      </c>
      <c r="DB205" s="87" t="str">
        <f>IF(('[1]Leakage Tree Data'!E106)="","",'[1]Leakage Tree Data'!E106)</f>
        <v/>
      </c>
      <c r="DC205" s="87" t="str">
        <f>IF(('[1]Leakage Tree Data'!F106)="","",'[1]Leakage Tree Data'!F106)</f>
        <v/>
      </c>
      <c r="DD205" s="87" t="str">
        <f>IF(('[1]Leakage Tree Data'!G106)="","",'[1]Leakage Tree Data'!G106)</f>
        <v/>
      </c>
      <c r="DE205" s="87" t="str">
        <f>IF(('[1]Leakage Tree Data'!H106)="","",'[1]Leakage Tree Data'!H106)</f>
        <v/>
      </c>
      <c r="DF205" s="87" t="str">
        <f>IF(('[1]Leakage Tree Data'!I106)="","",'[1]Leakage Tree Data'!I106)</f>
        <v/>
      </c>
      <c r="DG205" s="87" t="str">
        <f>IF(('[1]Leakage Tree Data'!J106)="","",'[1]Leakage Tree Data'!J106)</f>
        <v/>
      </c>
      <c r="DH205" s="87" t="str">
        <f>IF(('[1]Leakage Tree Data'!K106)="","",'[1]Leakage Tree Data'!K106)</f>
        <v/>
      </c>
      <c r="DI205" s="87" t="str">
        <f>IF(('[1]Leakage Tree Data'!L106)="","",'[1]Leakage Tree Data'!L106)</f>
        <v/>
      </c>
      <c r="DJ205" s="87" t="str">
        <f>IF(('[1]Leakage Tree Data'!M106)="","",'[1]Leakage Tree Data'!M106)</f>
        <v/>
      </c>
      <c r="DK205" s="87" t="str">
        <f>IF(('[1]Leakage Tree Data'!N106)="","",'[1]Leakage Tree Data'!N106)</f>
        <v/>
      </c>
      <c r="DL205" s="87" t="str">
        <f>IF(('[1]Leakage Tree Data'!O106)="","",'[1]Leakage Tree Data'!O106)</f>
        <v/>
      </c>
      <c r="DM205" s="87" t="str">
        <f>IF(('[1]Leakage Tree Data'!P106)="","",'[1]Leakage Tree Data'!P106)</f>
        <v/>
      </c>
      <c r="DN205" s="87" t="str">
        <f>IF(('[1]Leakage Tree Data'!Q106)="","",'[1]Leakage Tree Data'!Q106)</f>
        <v/>
      </c>
      <c r="DO205" s="87" t="str">
        <f>IF(('[1]Leakage Tree Data'!R106)="","",'[1]Leakage Tree Data'!R106)</f>
        <v/>
      </c>
      <c r="DP205" s="87" t="str">
        <f>IF(('[1]Leakage Tree Data'!S106)="","",'[1]Leakage Tree Data'!S106)</f>
        <v/>
      </c>
      <c r="DQ205" s="87" t="str">
        <f>IF(('[1]Leakage Tree Data'!T106)="","",'[1]Leakage Tree Data'!T106)</f>
        <v/>
      </c>
      <c r="DR205" s="87" t="str">
        <f>IF(('[1]Leakage Tree Data'!U106)="","",'[1]Leakage Tree Data'!U106)</f>
        <v/>
      </c>
      <c r="DS205" s="87" t="str">
        <f>IF(('[1]Leakage Tree Data'!V106)="","",'[1]Leakage Tree Data'!V106)</f>
        <v/>
      </c>
      <c r="DT205" s="87" t="str">
        <f>IF(('[1]Leakage Tree Data'!W106)="","",'[1]Leakage Tree Data'!W106)</f>
        <v/>
      </c>
      <c r="DU205" s="87" t="str">
        <f>IF(('[1]Leakage Tree Data'!X106)="","",'[1]Leakage Tree Data'!X106)</f>
        <v/>
      </c>
      <c r="DV205" s="87" t="str">
        <f>IF(('[1]Leakage Tree Data'!Y106)="","",'[1]Leakage Tree Data'!Y106)</f>
        <v/>
      </c>
      <c r="DW205" s="87" t="str">
        <f>IF(('[1]Leakage Tree Data'!Z106)="","",'[1]Leakage Tree Data'!Z106)</f>
        <v/>
      </c>
      <c r="DX205" s="87" t="str">
        <f>IF(('[1]Leakage Tree Data'!AA106)="","",'[1]Leakage Tree Data'!AA106)</f>
        <v/>
      </c>
      <c r="DY205" s="87" t="str">
        <f>IF(('[1]Leakage Tree Data'!AB106)="","",'[1]Leakage Tree Data'!AB106)</f>
        <v/>
      </c>
      <c r="DZ205" s="87" t="str">
        <f>IF(('[1]Leakage Tree Data'!AC106)="","",'[1]Leakage Tree Data'!AC106)</f>
        <v/>
      </c>
      <c r="EA205" s="87" t="str">
        <f>IF(('[1]Leakage Tree Data'!AD106)="","",'[1]Leakage Tree Data'!AD106)</f>
        <v/>
      </c>
      <c r="EB205" s="87" t="str">
        <f>IF(('[1]Leakage Tree Data'!AE106)="","",'[1]Leakage Tree Data'!AE106)</f>
        <v/>
      </c>
      <c r="EC205" s="71" t="str">
        <f t="shared" si="51"/>
        <v/>
      </c>
      <c r="ED205" s="71" t="str">
        <f t="shared" si="52"/>
        <v/>
      </c>
      <c r="EE205" s="71" t="str">
        <f t="shared" si="53"/>
        <v/>
      </c>
      <c r="EF205" s="71" t="str">
        <f t="shared" si="54"/>
        <v/>
      </c>
      <c r="EG205" s="88" t="str">
        <f t="shared" si="55"/>
        <v/>
      </c>
      <c r="EH205" s="88" t="str">
        <f t="shared" si="56"/>
        <v/>
      </c>
      <c r="EI205" s="79"/>
      <c r="EJ205" s="79"/>
      <c r="EK205" s="80"/>
    </row>
    <row r="206" spans="1:141">
      <c r="A206" s="75" t="s">
        <v>40</v>
      </c>
      <c r="B206" s="75" t="s">
        <v>40</v>
      </c>
      <c r="C206" s="75" t="s">
        <v>40</v>
      </c>
      <c r="D206" s="75" t="s">
        <v>40</v>
      </c>
      <c r="E206" s="75" t="s">
        <v>40</v>
      </c>
      <c r="F206" s="75" t="s">
        <v>40</v>
      </c>
      <c r="G206" s="75" t="s">
        <v>40</v>
      </c>
      <c r="H206" s="75" t="s">
        <v>40</v>
      </c>
      <c r="I206" s="75" t="s">
        <v>40</v>
      </c>
      <c r="J206" s="75" t="s">
        <v>40</v>
      </c>
      <c r="K206" s="75" t="s">
        <v>40</v>
      </c>
      <c r="L206" s="75" t="s">
        <v>40</v>
      </c>
      <c r="M206" s="75" t="s">
        <v>40</v>
      </c>
      <c r="N206" s="75" t="s">
        <v>40</v>
      </c>
      <c r="O206" s="75" t="s">
        <v>40</v>
      </c>
      <c r="P206" s="75" t="s">
        <v>40</v>
      </c>
      <c r="Q206" s="75" t="s">
        <v>40</v>
      </c>
      <c r="R206" s="75" t="s">
        <v>40</v>
      </c>
      <c r="S206" s="75" t="s">
        <v>40</v>
      </c>
      <c r="T206" s="75" t="s">
        <v>40</v>
      </c>
      <c r="U206" s="75" t="s">
        <v>40</v>
      </c>
      <c r="V206" s="75" t="s">
        <v>40</v>
      </c>
      <c r="W206" s="75" t="s">
        <v>40</v>
      </c>
      <c r="X206" s="75" t="s">
        <v>40</v>
      </c>
      <c r="Y206" s="75" t="s">
        <v>40</v>
      </c>
      <c r="Z206" s="75" t="s">
        <v>40</v>
      </c>
      <c r="AA206" s="75" t="s">
        <v>40</v>
      </c>
      <c r="AB206" s="75" t="s">
        <v>40</v>
      </c>
      <c r="AC206" s="75" t="s">
        <v>40</v>
      </c>
      <c r="AD206" s="75" t="s">
        <v>40</v>
      </c>
      <c r="AE206" s="75" t="s">
        <v>40</v>
      </c>
      <c r="AF206" s="75" t="s">
        <v>40</v>
      </c>
      <c r="AG206" s="75" t="s">
        <v>40</v>
      </c>
      <c r="AH206" s="75" t="s">
        <v>40</v>
      </c>
      <c r="AI206" s="75" t="s">
        <v>40</v>
      </c>
      <c r="AJ206" s="75" t="s">
        <v>40</v>
      </c>
      <c r="AK206" s="75" t="s">
        <v>40</v>
      </c>
      <c r="AL206" s="75" t="s">
        <v>40</v>
      </c>
      <c r="AM206" s="75" t="s">
        <v>40</v>
      </c>
      <c r="AN206" s="75" t="s">
        <v>40</v>
      </c>
      <c r="AO206" s="75" t="s">
        <v>40</v>
      </c>
      <c r="AP206" s="75" t="s">
        <v>40</v>
      </c>
      <c r="AQ206" s="75" t="s">
        <v>40</v>
      </c>
      <c r="AR206" s="75" t="s">
        <v>40</v>
      </c>
      <c r="AS206" s="75" t="s">
        <v>40</v>
      </c>
      <c r="AT206" s="75" t="s">
        <v>40</v>
      </c>
      <c r="AU206" s="75" t="s">
        <v>40</v>
      </c>
      <c r="AV206" s="75" t="s">
        <v>40</v>
      </c>
      <c r="AW206" s="75" t="s">
        <v>40</v>
      </c>
      <c r="AX206" s="75" t="s">
        <v>40</v>
      </c>
      <c r="AY206" s="75" t="s">
        <v>40</v>
      </c>
      <c r="AZ206" s="75" t="s">
        <v>40</v>
      </c>
      <c r="BA206" s="75" t="s">
        <v>40</v>
      </c>
      <c r="BB206" s="75" t="s">
        <v>40</v>
      </c>
      <c r="BC206" s="75" t="s">
        <v>40</v>
      </c>
      <c r="BD206" s="75" t="s">
        <v>40</v>
      </c>
      <c r="BE206" s="75" t="s">
        <v>40</v>
      </c>
      <c r="BF206" s="75" t="s">
        <v>40</v>
      </c>
      <c r="BG206" s="75" t="s">
        <v>40</v>
      </c>
      <c r="BH206" s="75" t="s">
        <v>40</v>
      </c>
      <c r="BI206" s="75" t="s">
        <v>40</v>
      </c>
      <c r="BJ206" s="75" t="s">
        <v>40</v>
      </c>
      <c r="BK206" s="75" t="s">
        <v>40</v>
      </c>
      <c r="BL206" s="75" t="s">
        <v>40</v>
      </c>
      <c r="BM206" s="75" t="s">
        <v>40</v>
      </c>
      <c r="BN206" s="75" t="s">
        <v>40</v>
      </c>
      <c r="BO206" s="75" t="s">
        <v>40</v>
      </c>
      <c r="BP206" s="75" t="s">
        <v>40</v>
      </c>
      <c r="BQ206" s="75" t="s">
        <v>40</v>
      </c>
      <c r="BR206" s="75" t="s">
        <v>40</v>
      </c>
      <c r="BS206" s="75" t="s">
        <v>40</v>
      </c>
      <c r="BT206" s="75" t="s">
        <v>40</v>
      </c>
      <c r="BU206" s="75" t="s">
        <v>40</v>
      </c>
      <c r="BV206" s="75" t="s">
        <v>40</v>
      </c>
      <c r="BW206" s="75" t="s">
        <v>40</v>
      </c>
      <c r="BX206" s="75" t="s">
        <v>40</v>
      </c>
      <c r="BY206" s="75" t="s">
        <v>40</v>
      </c>
      <c r="BZ206" s="75"/>
      <c r="CA206" s="65" t="str">
        <f t="shared" si="30"/>
        <v/>
      </c>
      <c r="CB206" s="72" t="str">
        <f t="shared" si="31"/>
        <v/>
      </c>
      <c r="CC206" s="73" t="str">
        <f t="shared" si="32"/>
        <v/>
      </c>
      <c r="CD206" s="72" t="str">
        <f t="shared" si="33"/>
        <v/>
      </c>
      <c r="CE206" s="73" t="str">
        <f t="shared" si="34"/>
        <v/>
      </c>
      <c r="CF206" s="72" t="str">
        <f t="shared" si="35"/>
        <v/>
      </c>
      <c r="CG206" s="73" t="str">
        <f t="shared" si="36"/>
        <v/>
      </c>
      <c r="CH206" s="72" t="str">
        <f t="shared" si="37"/>
        <v/>
      </c>
      <c r="CI206" s="73" t="str">
        <f t="shared" si="38"/>
        <v/>
      </c>
      <c r="CJ206" s="72" t="str">
        <f t="shared" si="39"/>
        <v/>
      </c>
      <c r="CK206" s="73" t="str">
        <f t="shared" si="40"/>
        <v/>
      </c>
      <c r="CL206" s="72" t="str">
        <f t="shared" si="41"/>
        <v/>
      </c>
      <c r="CM206" s="73" t="str">
        <f t="shared" si="42"/>
        <v/>
      </c>
      <c r="CN206" s="72" t="str">
        <f t="shared" si="43"/>
        <v/>
      </c>
      <c r="CO206" s="73" t="str">
        <f t="shared" si="44"/>
        <v/>
      </c>
      <c r="CP206" s="72" t="str">
        <f t="shared" si="45"/>
        <v/>
      </c>
      <c r="CQ206" s="73" t="str">
        <f t="shared" si="46"/>
        <v/>
      </c>
      <c r="CR206" s="72" t="str">
        <f t="shared" si="47"/>
        <v/>
      </c>
      <c r="CS206" s="73" t="str">
        <f t="shared" si="48"/>
        <v/>
      </c>
      <c r="CT206" s="72" t="str">
        <f t="shared" si="49"/>
        <v/>
      </c>
      <c r="CU206" s="73" t="str">
        <f t="shared" si="50"/>
        <v/>
      </c>
      <c r="CV206" s="65" t="str">
        <f t="shared" si="29"/>
        <v/>
      </c>
      <c r="CW206" s="65" t="str">
        <f t="shared" si="29"/>
        <v/>
      </c>
      <c r="CX206" s="77">
        <f>'[1]Leakage Tree Data'!A107</f>
        <v>0</v>
      </c>
      <c r="CY206" s="77">
        <f>'[1]Leakage Tree Data'!B107</f>
        <v>0</v>
      </c>
      <c r="CZ206" s="87" t="str">
        <f>IF(('[1]Leakage Tree Data'!C107)="","",'[1]Leakage Tree Data'!C107)</f>
        <v/>
      </c>
      <c r="DA206" s="87" t="str">
        <f>IF(('[1]Leakage Tree Data'!D107)="","",'[1]Leakage Tree Data'!D107)</f>
        <v/>
      </c>
      <c r="DB206" s="87" t="str">
        <f>IF(('[1]Leakage Tree Data'!E107)="","",'[1]Leakage Tree Data'!E107)</f>
        <v/>
      </c>
      <c r="DC206" s="87" t="str">
        <f>IF(('[1]Leakage Tree Data'!F107)="","",'[1]Leakage Tree Data'!F107)</f>
        <v/>
      </c>
      <c r="DD206" s="87" t="str">
        <f>IF(('[1]Leakage Tree Data'!G107)="","",'[1]Leakage Tree Data'!G107)</f>
        <v/>
      </c>
      <c r="DE206" s="87" t="str">
        <f>IF(('[1]Leakage Tree Data'!H107)="","",'[1]Leakage Tree Data'!H107)</f>
        <v/>
      </c>
      <c r="DF206" s="87" t="str">
        <f>IF(('[1]Leakage Tree Data'!I107)="","",'[1]Leakage Tree Data'!I107)</f>
        <v/>
      </c>
      <c r="DG206" s="87" t="str">
        <f>IF(('[1]Leakage Tree Data'!J107)="","",'[1]Leakage Tree Data'!J107)</f>
        <v/>
      </c>
      <c r="DH206" s="87" t="str">
        <f>IF(('[1]Leakage Tree Data'!K107)="","",'[1]Leakage Tree Data'!K107)</f>
        <v/>
      </c>
      <c r="DI206" s="87" t="str">
        <f>IF(('[1]Leakage Tree Data'!L107)="","",'[1]Leakage Tree Data'!L107)</f>
        <v/>
      </c>
      <c r="DJ206" s="87" t="str">
        <f>IF(('[1]Leakage Tree Data'!M107)="","",'[1]Leakage Tree Data'!M107)</f>
        <v/>
      </c>
      <c r="DK206" s="87" t="str">
        <f>IF(('[1]Leakage Tree Data'!N107)="","",'[1]Leakage Tree Data'!N107)</f>
        <v/>
      </c>
      <c r="DL206" s="87" t="str">
        <f>IF(('[1]Leakage Tree Data'!O107)="","",'[1]Leakage Tree Data'!O107)</f>
        <v/>
      </c>
      <c r="DM206" s="87" t="str">
        <f>IF(('[1]Leakage Tree Data'!P107)="","",'[1]Leakage Tree Data'!P107)</f>
        <v/>
      </c>
      <c r="DN206" s="87" t="str">
        <f>IF(('[1]Leakage Tree Data'!Q107)="","",'[1]Leakage Tree Data'!Q107)</f>
        <v/>
      </c>
      <c r="DO206" s="87" t="str">
        <f>IF(('[1]Leakage Tree Data'!R107)="","",'[1]Leakage Tree Data'!R107)</f>
        <v/>
      </c>
      <c r="DP206" s="87" t="str">
        <f>IF(('[1]Leakage Tree Data'!S107)="","",'[1]Leakage Tree Data'!S107)</f>
        <v/>
      </c>
      <c r="DQ206" s="87" t="str">
        <f>IF(('[1]Leakage Tree Data'!T107)="","",'[1]Leakage Tree Data'!T107)</f>
        <v/>
      </c>
      <c r="DR206" s="87" t="str">
        <f>IF(('[1]Leakage Tree Data'!U107)="","",'[1]Leakage Tree Data'!U107)</f>
        <v/>
      </c>
      <c r="DS206" s="87" t="str">
        <f>IF(('[1]Leakage Tree Data'!V107)="","",'[1]Leakage Tree Data'!V107)</f>
        <v/>
      </c>
      <c r="DT206" s="87" t="str">
        <f>IF(('[1]Leakage Tree Data'!W107)="","",'[1]Leakage Tree Data'!W107)</f>
        <v/>
      </c>
      <c r="DU206" s="87" t="str">
        <f>IF(('[1]Leakage Tree Data'!X107)="","",'[1]Leakage Tree Data'!X107)</f>
        <v/>
      </c>
      <c r="DV206" s="87" t="str">
        <f>IF(('[1]Leakage Tree Data'!Y107)="","",'[1]Leakage Tree Data'!Y107)</f>
        <v/>
      </c>
      <c r="DW206" s="87" t="str">
        <f>IF(('[1]Leakage Tree Data'!Z107)="","",'[1]Leakage Tree Data'!Z107)</f>
        <v/>
      </c>
      <c r="DX206" s="87" t="str">
        <f>IF(('[1]Leakage Tree Data'!AA107)="","",'[1]Leakage Tree Data'!AA107)</f>
        <v/>
      </c>
      <c r="DY206" s="87" t="str">
        <f>IF(('[1]Leakage Tree Data'!AB107)="","",'[1]Leakage Tree Data'!AB107)</f>
        <v/>
      </c>
      <c r="DZ206" s="87" t="str">
        <f>IF(('[1]Leakage Tree Data'!AC107)="","",'[1]Leakage Tree Data'!AC107)</f>
        <v/>
      </c>
      <c r="EA206" s="87" t="str">
        <f>IF(('[1]Leakage Tree Data'!AD107)="","",'[1]Leakage Tree Data'!AD107)</f>
        <v/>
      </c>
      <c r="EB206" s="87" t="str">
        <f>IF(('[1]Leakage Tree Data'!AE107)="","",'[1]Leakage Tree Data'!AE107)</f>
        <v/>
      </c>
      <c r="EC206" s="71" t="str">
        <f t="shared" si="51"/>
        <v/>
      </c>
      <c r="ED206" s="71" t="str">
        <f t="shared" si="52"/>
        <v/>
      </c>
      <c r="EE206" s="71" t="str">
        <f t="shared" si="53"/>
        <v/>
      </c>
      <c r="EF206" s="71" t="str">
        <f t="shared" si="54"/>
        <v/>
      </c>
      <c r="EG206" s="88" t="str">
        <f t="shared" si="55"/>
        <v/>
      </c>
      <c r="EH206" s="88" t="str">
        <f t="shared" si="56"/>
        <v/>
      </c>
      <c r="EI206" s="79"/>
      <c r="EJ206" s="79"/>
      <c r="EK206" s="80"/>
    </row>
    <row r="280" spans="1:1">
      <c r="A280" t="s">
        <v>310</v>
      </c>
    </row>
    <row r="281" spans="1:1">
      <c r="A281" s="82" t="s">
        <v>327</v>
      </c>
    </row>
    <row r="282" spans="1:1">
      <c r="A282" s="82" t="s">
        <v>311</v>
      </c>
    </row>
    <row r="283" spans="1:1">
      <c r="A283" s="82" t="s">
        <v>312</v>
      </c>
    </row>
    <row r="284" spans="1:1">
      <c r="A284" s="82" t="s">
        <v>313</v>
      </c>
    </row>
    <row r="285" spans="1:1">
      <c r="A285" s="82" t="s">
        <v>307</v>
      </c>
    </row>
    <row r="286" spans="1:1">
      <c r="A286" s="82" t="s">
        <v>308</v>
      </c>
    </row>
    <row r="287" spans="1:1">
      <c r="A287" s="82" t="s">
        <v>314</v>
      </c>
    </row>
    <row r="288" spans="1:1">
      <c r="A288" s="82" t="s">
        <v>309</v>
      </c>
    </row>
    <row r="289" spans="1:2">
      <c r="A289" s="82" t="s">
        <v>315</v>
      </c>
    </row>
    <row r="290" spans="1:2" s="82" customFormat="1">
      <c r="A290" s="82" t="s">
        <v>316</v>
      </c>
    </row>
    <row r="291" spans="1:2">
      <c r="A291" t="s">
        <v>317</v>
      </c>
    </row>
    <row r="300" spans="1:2">
      <c r="A300" t="s">
        <v>44</v>
      </c>
      <c r="B300" t="s">
        <v>306</v>
      </c>
    </row>
    <row r="301" spans="1:2">
      <c r="A301" t="s">
        <v>45</v>
      </c>
      <c r="B301" t="s">
        <v>307</v>
      </c>
    </row>
    <row r="302" spans="1:2">
      <c r="A302" t="s">
        <v>49</v>
      </c>
      <c r="B302" t="s">
        <v>307</v>
      </c>
    </row>
    <row r="303" spans="1:2">
      <c r="A303" t="s">
        <v>50</v>
      </c>
      <c r="B303" t="s">
        <v>307</v>
      </c>
    </row>
    <row r="304" spans="1:2">
      <c r="A304" t="s">
        <v>56</v>
      </c>
      <c r="B304" t="s">
        <v>307</v>
      </c>
    </row>
    <row r="305" spans="1:2">
      <c r="A305" t="s">
        <v>57</v>
      </c>
      <c r="B305" t="s">
        <v>307</v>
      </c>
    </row>
    <row r="306" spans="1:2">
      <c r="A306" t="s">
        <v>60</v>
      </c>
      <c r="B306" t="s">
        <v>307</v>
      </c>
    </row>
    <row r="307" spans="1:2">
      <c r="A307" t="s">
        <v>61</v>
      </c>
      <c r="B307" t="s">
        <v>307</v>
      </c>
    </row>
    <row r="308" spans="1:2">
      <c r="A308" t="s">
        <v>62</v>
      </c>
      <c r="B308" t="s">
        <v>307</v>
      </c>
    </row>
    <row r="309" spans="1:2">
      <c r="A309" t="s">
        <v>63</v>
      </c>
      <c r="B309" t="s">
        <v>307</v>
      </c>
    </row>
    <row r="310" spans="1:2">
      <c r="A310" t="s">
        <v>64</v>
      </c>
      <c r="B310" t="s">
        <v>307</v>
      </c>
    </row>
    <row r="311" spans="1:2">
      <c r="A311" t="s">
        <v>332</v>
      </c>
      <c r="B311" t="s">
        <v>307</v>
      </c>
    </row>
    <row r="312" spans="1:2">
      <c r="A312" t="s">
        <v>333</v>
      </c>
      <c r="B312" t="s">
        <v>307</v>
      </c>
    </row>
    <row r="313" spans="1:2">
      <c r="A313" t="s">
        <v>66</v>
      </c>
      <c r="B313" t="s">
        <v>307</v>
      </c>
    </row>
    <row r="314" spans="1:2">
      <c r="A314" t="s">
        <v>67</v>
      </c>
      <c r="B314" t="s">
        <v>307</v>
      </c>
    </row>
    <row r="315" spans="1:2">
      <c r="A315" t="s">
        <v>68</v>
      </c>
      <c r="B315" t="s">
        <v>307</v>
      </c>
    </row>
    <row r="316" spans="1:2">
      <c r="A316" t="s">
        <v>69</v>
      </c>
      <c r="B316" t="s">
        <v>307</v>
      </c>
    </row>
    <row r="317" spans="1:2">
      <c r="A317" t="s">
        <v>70</v>
      </c>
      <c r="B317" t="s">
        <v>307</v>
      </c>
    </row>
    <row r="318" spans="1:2">
      <c r="A318" t="s">
        <v>71</v>
      </c>
      <c r="B318" t="s">
        <v>307</v>
      </c>
    </row>
    <row r="319" spans="1:2">
      <c r="A319" t="s">
        <v>72</v>
      </c>
      <c r="B319" t="s">
        <v>307</v>
      </c>
    </row>
    <row r="320" spans="1:2">
      <c r="A320" t="s">
        <v>73</v>
      </c>
      <c r="B320" t="s">
        <v>307</v>
      </c>
    </row>
    <row r="321" spans="1:2">
      <c r="A321" t="s">
        <v>74</v>
      </c>
      <c r="B321" t="s">
        <v>307</v>
      </c>
    </row>
    <row r="322" spans="1:2">
      <c r="A322" t="s">
        <v>334</v>
      </c>
      <c r="B322" t="s">
        <v>307</v>
      </c>
    </row>
    <row r="323" spans="1:2">
      <c r="A323" t="s">
        <v>75</v>
      </c>
      <c r="B323" t="s">
        <v>307</v>
      </c>
    </row>
    <row r="324" spans="1:2">
      <c r="A324" t="s">
        <v>76</v>
      </c>
      <c r="B324" t="s">
        <v>307</v>
      </c>
    </row>
    <row r="325" spans="1:2">
      <c r="A325" t="s">
        <v>77</v>
      </c>
      <c r="B325" t="s">
        <v>307</v>
      </c>
    </row>
    <row r="326" spans="1:2">
      <c r="A326" t="s">
        <v>78</v>
      </c>
      <c r="B326" t="s">
        <v>307</v>
      </c>
    </row>
    <row r="327" spans="1:2">
      <c r="A327" t="s">
        <v>79</v>
      </c>
      <c r="B327" t="s">
        <v>307</v>
      </c>
    </row>
    <row r="328" spans="1:2">
      <c r="A328" t="s">
        <v>80</v>
      </c>
      <c r="B328" t="s">
        <v>307</v>
      </c>
    </row>
    <row r="329" spans="1:2">
      <c r="A329" t="s">
        <v>81</v>
      </c>
      <c r="B329" t="s">
        <v>307</v>
      </c>
    </row>
    <row r="330" spans="1:2">
      <c r="A330" t="s">
        <v>82</v>
      </c>
      <c r="B330" t="s">
        <v>307</v>
      </c>
    </row>
    <row r="331" spans="1:2">
      <c r="A331" t="s">
        <v>83</v>
      </c>
      <c r="B331" t="s">
        <v>307</v>
      </c>
    </row>
    <row r="332" spans="1:2">
      <c r="A332" t="s">
        <v>84</v>
      </c>
      <c r="B332" t="s">
        <v>308</v>
      </c>
    </row>
    <row r="333" spans="1:2">
      <c r="A333" t="s">
        <v>85</v>
      </c>
      <c r="B333" t="s">
        <v>308</v>
      </c>
    </row>
    <row r="334" spans="1:2">
      <c r="A334" t="s">
        <v>86</v>
      </c>
      <c r="B334" t="s">
        <v>308</v>
      </c>
    </row>
    <row r="335" spans="1:2">
      <c r="A335" t="s">
        <v>87</v>
      </c>
      <c r="B335" t="s">
        <v>308</v>
      </c>
    </row>
    <row r="336" spans="1:2">
      <c r="A336" t="s">
        <v>88</v>
      </c>
      <c r="B336" t="s">
        <v>308</v>
      </c>
    </row>
    <row r="337" spans="1:2">
      <c r="A337" t="s">
        <v>89</v>
      </c>
      <c r="B337" t="s">
        <v>308</v>
      </c>
    </row>
    <row r="338" spans="1:2">
      <c r="A338" t="s">
        <v>90</v>
      </c>
      <c r="B338" t="s">
        <v>308</v>
      </c>
    </row>
    <row r="339" spans="1:2">
      <c r="A339" t="s">
        <v>91</v>
      </c>
      <c r="B339" t="s">
        <v>308</v>
      </c>
    </row>
    <row r="340" spans="1:2">
      <c r="A340" t="s">
        <v>92</v>
      </c>
      <c r="B340" t="s">
        <v>308</v>
      </c>
    </row>
    <row r="341" spans="1:2">
      <c r="A341" t="s">
        <v>93</v>
      </c>
      <c r="B341" t="s">
        <v>308</v>
      </c>
    </row>
    <row r="342" spans="1:2">
      <c r="A342" t="s">
        <v>335</v>
      </c>
      <c r="B342" t="s">
        <v>308</v>
      </c>
    </row>
    <row r="343" spans="1:2">
      <c r="A343" t="s">
        <v>95</v>
      </c>
      <c r="B343" t="s">
        <v>308</v>
      </c>
    </row>
    <row r="344" spans="1:2">
      <c r="A344" t="s">
        <v>336</v>
      </c>
      <c r="B344" t="s">
        <v>308</v>
      </c>
    </row>
    <row r="345" spans="1:2">
      <c r="A345" t="s">
        <v>96</v>
      </c>
      <c r="B345" t="s">
        <v>308</v>
      </c>
    </row>
    <row r="346" spans="1:2">
      <c r="A346" t="s">
        <v>337</v>
      </c>
      <c r="B346" t="s">
        <v>308</v>
      </c>
    </row>
    <row r="347" spans="1:2">
      <c r="A347" t="s">
        <v>97</v>
      </c>
      <c r="B347" t="s">
        <v>308</v>
      </c>
    </row>
    <row r="348" spans="1:2">
      <c r="A348" t="s">
        <v>338</v>
      </c>
      <c r="B348" t="s">
        <v>308</v>
      </c>
    </row>
    <row r="349" spans="1:2">
      <c r="A349" t="s">
        <v>339</v>
      </c>
      <c r="B349" t="s">
        <v>308</v>
      </c>
    </row>
    <row r="350" spans="1:2">
      <c r="A350" t="s">
        <v>340</v>
      </c>
      <c r="B350" t="s">
        <v>308</v>
      </c>
    </row>
    <row r="351" spans="1:2">
      <c r="A351" t="s">
        <v>341</v>
      </c>
      <c r="B351" t="s">
        <v>308</v>
      </c>
    </row>
    <row r="352" spans="1:2">
      <c r="A352" t="s">
        <v>98</v>
      </c>
      <c r="B352" t="s">
        <v>308</v>
      </c>
    </row>
    <row r="353" spans="1:2">
      <c r="A353" t="s">
        <v>99</v>
      </c>
      <c r="B353" t="s">
        <v>308</v>
      </c>
    </row>
    <row r="354" spans="1:2">
      <c r="A354" t="s">
        <v>100</v>
      </c>
      <c r="B354" t="s">
        <v>308</v>
      </c>
    </row>
    <row r="355" spans="1:2">
      <c r="A355" t="s">
        <v>101</v>
      </c>
      <c r="B355" t="s">
        <v>308</v>
      </c>
    </row>
    <row r="356" spans="1:2">
      <c r="A356" t="s">
        <v>102</v>
      </c>
      <c r="B356" t="s">
        <v>308</v>
      </c>
    </row>
    <row r="357" spans="1:2">
      <c r="A357" t="s">
        <v>103</v>
      </c>
      <c r="B357" t="s">
        <v>308</v>
      </c>
    </row>
    <row r="358" spans="1:2">
      <c r="A358" t="s">
        <v>104</v>
      </c>
      <c r="B358" t="s">
        <v>308</v>
      </c>
    </row>
    <row r="359" spans="1:2">
      <c r="A359" t="s">
        <v>105</v>
      </c>
      <c r="B359" t="s">
        <v>308</v>
      </c>
    </row>
    <row r="360" spans="1:2">
      <c r="A360" t="s">
        <v>106</v>
      </c>
      <c r="B360" t="s">
        <v>308</v>
      </c>
    </row>
    <row r="361" spans="1:2">
      <c r="A361" t="s">
        <v>107</v>
      </c>
      <c r="B361" t="s">
        <v>308</v>
      </c>
    </row>
    <row r="362" spans="1:2">
      <c r="A362" t="s">
        <v>108</v>
      </c>
      <c r="B362" t="s">
        <v>308</v>
      </c>
    </row>
    <row r="363" spans="1:2">
      <c r="A363" t="s">
        <v>109</v>
      </c>
      <c r="B363" t="s">
        <v>308</v>
      </c>
    </row>
    <row r="364" spans="1:2">
      <c r="A364" t="s">
        <v>110</v>
      </c>
      <c r="B364" t="s">
        <v>308</v>
      </c>
    </row>
    <row r="365" spans="1:2">
      <c r="A365" t="s">
        <v>111</v>
      </c>
      <c r="B365" t="s">
        <v>308</v>
      </c>
    </row>
    <row r="366" spans="1:2">
      <c r="A366" t="s">
        <v>112</v>
      </c>
      <c r="B366" t="s">
        <v>308</v>
      </c>
    </row>
    <row r="367" spans="1:2">
      <c r="A367" t="s">
        <v>113</v>
      </c>
      <c r="B367" t="s">
        <v>308</v>
      </c>
    </row>
    <row r="368" spans="1:2">
      <c r="A368" t="s">
        <v>114</v>
      </c>
      <c r="B368" t="s">
        <v>308</v>
      </c>
    </row>
    <row r="369" spans="1:2">
      <c r="A369" t="s">
        <v>115</v>
      </c>
      <c r="B369" t="s">
        <v>308</v>
      </c>
    </row>
    <row r="370" spans="1:2">
      <c r="A370" t="s">
        <v>116</v>
      </c>
      <c r="B370" t="s">
        <v>308</v>
      </c>
    </row>
    <row r="371" spans="1:2">
      <c r="A371" t="s">
        <v>117</v>
      </c>
      <c r="B371" t="s">
        <v>308</v>
      </c>
    </row>
    <row r="372" spans="1:2">
      <c r="A372" t="s">
        <v>118</v>
      </c>
      <c r="B372" t="s">
        <v>308</v>
      </c>
    </row>
    <row r="373" spans="1:2">
      <c r="A373" t="s">
        <v>119</v>
      </c>
      <c r="B373" t="s">
        <v>308</v>
      </c>
    </row>
    <row r="374" spans="1:2">
      <c r="A374" t="s">
        <v>120</v>
      </c>
      <c r="B374" t="s">
        <v>308</v>
      </c>
    </row>
    <row r="375" spans="1:2">
      <c r="A375" t="s">
        <v>121</v>
      </c>
      <c r="B375" t="s">
        <v>308</v>
      </c>
    </row>
    <row r="376" spans="1:2">
      <c r="A376" t="s">
        <v>122</v>
      </c>
      <c r="B376" t="s">
        <v>308</v>
      </c>
    </row>
    <row r="377" spans="1:2">
      <c r="A377" t="s">
        <v>123</v>
      </c>
      <c r="B377" t="s">
        <v>308</v>
      </c>
    </row>
    <row r="378" spans="1:2">
      <c r="A378" t="s">
        <v>124</v>
      </c>
      <c r="B378" t="s">
        <v>308</v>
      </c>
    </row>
    <row r="379" spans="1:2">
      <c r="A379" t="s">
        <v>125</v>
      </c>
      <c r="B379" t="s">
        <v>308</v>
      </c>
    </row>
    <row r="380" spans="1:2">
      <c r="A380" t="s">
        <v>127</v>
      </c>
      <c r="B380" t="s">
        <v>308</v>
      </c>
    </row>
    <row r="381" spans="1:2">
      <c r="A381" t="s">
        <v>128</v>
      </c>
      <c r="B381" t="s">
        <v>308</v>
      </c>
    </row>
    <row r="382" spans="1:2">
      <c r="A382" t="s">
        <v>129</v>
      </c>
      <c r="B382" t="s">
        <v>308</v>
      </c>
    </row>
    <row r="383" spans="1:2">
      <c r="A383" t="s">
        <v>130</v>
      </c>
      <c r="B383" t="s">
        <v>308</v>
      </c>
    </row>
    <row r="384" spans="1:2">
      <c r="A384" t="s">
        <v>131</v>
      </c>
      <c r="B384" t="s">
        <v>308</v>
      </c>
    </row>
    <row r="385" spans="1:2">
      <c r="A385" t="s">
        <v>132</v>
      </c>
      <c r="B385" t="s">
        <v>308</v>
      </c>
    </row>
    <row r="386" spans="1:2">
      <c r="A386" t="s">
        <v>133</v>
      </c>
      <c r="B386" t="s">
        <v>308</v>
      </c>
    </row>
    <row r="387" spans="1:2">
      <c r="A387" t="s">
        <v>135</v>
      </c>
      <c r="B387" t="s">
        <v>308</v>
      </c>
    </row>
    <row r="388" spans="1:2">
      <c r="A388" t="s">
        <v>136</v>
      </c>
      <c r="B388" t="s">
        <v>308</v>
      </c>
    </row>
    <row r="389" spans="1:2">
      <c r="A389" t="s">
        <v>137</v>
      </c>
      <c r="B389" t="s">
        <v>308</v>
      </c>
    </row>
    <row r="390" spans="1:2">
      <c r="A390" t="s">
        <v>138</v>
      </c>
      <c r="B390" t="s">
        <v>308</v>
      </c>
    </row>
    <row r="391" spans="1:2">
      <c r="A391" t="s">
        <v>139</v>
      </c>
      <c r="B391" t="s">
        <v>308</v>
      </c>
    </row>
    <row r="392" spans="1:2">
      <c r="A392" t="s">
        <v>141</v>
      </c>
      <c r="B392" t="s">
        <v>308</v>
      </c>
    </row>
    <row r="393" spans="1:2">
      <c r="A393" t="s">
        <v>143</v>
      </c>
      <c r="B393" t="s">
        <v>308</v>
      </c>
    </row>
    <row r="394" spans="1:2">
      <c r="A394" t="s">
        <v>342</v>
      </c>
      <c r="B394" t="s">
        <v>308</v>
      </c>
    </row>
    <row r="395" spans="1:2">
      <c r="A395" t="s">
        <v>144</v>
      </c>
      <c r="B395" t="s">
        <v>308</v>
      </c>
    </row>
    <row r="396" spans="1:2">
      <c r="A396" t="s">
        <v>145</v>
      </c>
      <c r="B396" t="s">
        <v>308</v>
      </c>
    </row>
    <row r="397" spans="1:2">
      <c r="A397" t="s">
        <v>146</v>
      </c>
      <c r="B397" t="s">
        <v>308</v>
      </c>
    </row>
    <row r="398" spans="1:2">
      <c r="A398" t="s">
        <v>148</v>
      </c>
      <c r="B398" t="s">
        <v>308</v>
      </c>
    </row>
    <row r="399" spans="1:2">
      <c r="A399" t="s">
        <v>149</v>
      </c>
      <c r="B399" t="s">
        <v>308</v>
      </c>
    </row>
    <row r="400" spans="1:2">
      <c r="A400" t="s">
        <v>150</v>
      </c>
      <c r="B400" t="s">
        <v>308</v>
      </c>
    </row>
    <row r="401" spans="1:2">
      <c r="A401" t="s">
        <v>151</v>
      </c>
      <c r="B401" t="s">
        <v>308</v>
      </c>
    </row>
    <row r="402" spans="1:2">
      <c r="A402" t="s">
        <v>152</v>
      </c>
      <c r="B402" t="s">
        <v>308</v>
      </c>
    </row>
    <row r="403" spans="1:2">
      <c r="A403" t="s">
        <v>343</v>
      </c>
      <c r="B403" t="s">
        <v>308</v>
      </c>
    </row>
    <row r="404" spans="1:2">
      <c r="A404" t="s">
        <v>153</v>
      </c>
      <c r="B404" t="s">
        <v>308</v>
      </c>
    </row>
    <row r="405" spans="1:2">
      <c r="A405" t="s">
        <v>154</v>
      </c>
      <c r="B405" t="s">
        <v>308</v>
      </c>
    </row>
    <row r="406" spans="1:2">
      <c r="A406" t="s">
        <v>155</v>
      </c>
      <c r="B406" t="s">
        <v>308</v>
      </c>
    </row>
    <row r="407" spans="1:2">
      <c r="A407" t="s">
        <v>156</v>
      </c>
      <c r="B407" t="s">
        <v>308</v>
      </c>
    </row>
    <row r="408" spans="1:2">
      <c r="A408" t="s">
        <v>157</v>
      </c>
      <c r="B408" t="s">
        <v>308</v>
      </c>
    </row>
    <row r="409" spans="1:2">
      <c r="A409" t="s">
        <v>344</v>
      </c>
      <c r="B409" t="s">
        <v>308</v>
      </c>
    </row>
    <row r="410" spans="1:2">
      <c r="A410" t="s">
        <v>158</v>
      </c>
      <c r="B410" t="s">
        <v>308</v>
      </c>
    </row>
    <row r="411" spans="1:2">
      <c r="A411" t="s">
        <v>159</v>
      </c>
      <c r="B411" t="s">
        <v>308</v>
      </c>
    </row>
    <row r="412" spans="1:2">
      <c r="A412" t="s">
        <v>160</v>
      </c>
      <c r="B412" t="s">
        <v>308</v>
      </c>
    </row>
    <row r="413" spans="1:2">
      <c r="A413" t="s">
        <v>161</v>
      </c>
      <c r="B413" t="s">
        <v>308</v>
      </c>
    </row>
    <row r="414" spans="1:2">
      <c r="A414" t="s">
        <v>162</v>
      </c>
      <c r="B414" t="s">
        <v>308</v>
      </c>
    </row>
    <row r="415" spans="1:2">
      <c r="A415" t="s">
        <v>163</v>
      </c>
      <c r="B415" t="s">
        <v>308</v>
      </c>
    </row>
    <row r="416" spans="1:2">
      <c r="A416" t="s">
        <v>164</v>
      </c>
      <c r="B416" t="s">
        <v>308</v>
      </c>
    </row>
    <row r="417" spans="1:2">
      <c r="A417" t="s">
        <v>165</v>
      </c>
      <c r="B417" t="s">
        <v>308</v>
      </c>
    </row>
    <row r="418" spans="1:2">
      <c r="A418" t="s">
        <v>166</v>
      </c>
      <c r="B418" t="s">
        <v>308</v>
      </c>
    </row>
    <row r="419" spans="1:2">
      <c r="A419" t="s">
        <v>167</v>
      </c>
      <c r="B419" t="s">
        <v>308</v>
      </c>
    </row>
    <row r="420" spans="1:2">
      <c r="A420" t="s">
        <v>168</v>
      </c>
      <c r="B420" t="s">
        <v>308</v>
      </c>
    </row>
    <row r="421" spans="1:2">
      <c r="A421" t="s">
        <v>169</v>
      </c>
      <c r="B421" t="s">
        <v>308</v>
      </c>
    </row>
    <row r="422" spans="1:2">
      <c r="A422" t="s">
        <v>170</v>
      </c>
      <c r="B422" t="s">
        <v>308</v>
      </c>
    </row>
    <row r="423" spans="1:2">
      <c r="A423" t="s">
        <v>171</v>
      </c>
      <c r="B423" t="s">
        <v>308</v>
      </c>
    </row>
    <row r="424" spans="1:2">
      <c r="A424" t="s">
        <v>172</v>
      </c>
      <c r="B424" t="s">
        <v>308</v>
      </c>
    </row>
    <row r="425" spans="1:2">
      <c r="A425" t="s">
        <v>173</v>
      </c>
      <c r="B425" t="s">
        <v>308</v>
      </c>
    </row>
    <row r="426" spans="1:2">
      <c r="A426" t="s">
        <v>345</v>
      </c>
      <c r="B426" t="s">
        <v>308</v>
      </c>
    </row>
    <row r="427" spans="1:2">
      <c r="A427" t="s">
        <v>174</v>
      </c>
      <c r="B427" t="s">
        <v>308</v>
      </c>
    </row>
    <row r="428" spans="1:2">
      <c r="A428" t="s">
        <v>175</v>
      </c>
      <c r="B428" t="s">
        <v>308</v>
      </c>
    </row>
    <row r="429" spans="1:2">
      <c r="A429" t="s">
        <v>176</v>
      </c>
      <c r="B429" t="s">
        <v>308</v>
      </c>
    </row>
    <row r="430" spans="1:2">
      <c r="A430" t="s">
        <v>177</v>
      </c>
      <c r="B430" t="s">
        <v>308</v>
      </c>
    </row>
    <row r="431" spans="1:2">
      <c r="A431" t="s">
        <v>178</v>
      </c>
      <c r="B431" t="s">
        <v>308</v>
      </c>
    </row>
    <row r="432" spans="1:2">
      <c r="A432" t="s">
        <v>179</v>
      </c>
      <c r="B432" t="s">
        <v>308</v>
      </c>
    </row>
    <row r="433" spans="1:2">
      <c r="A433" t="s">
        <v>180</v>
      </c>
      <c r="B433" t="s">
        <v>308</v>
      </c>
    </row>
    <row r="434" spans="1:2">
      <c r="A434" t="s">
        <v>181</v>
      </c>
      <c r="B434" t="s">
        <v>308</v>
      </c>
    </row>
    <row r="435" spans="1:2">
      <c r="A435" t="s">
        <v>182</v>
      </c>
      <c r="B435" t="s">
        <v>308</v>
      </c>
    </row>
    <row r="436" spans="1:2">
      <c r="A436" t="s">
        <v>183</v>
      </c>
      <c r="B436" t="s">
        <v>308</v>
      </c>
    </row>
    <row r="437" spans="1:2">
      <c r="A437" t="s">
        <v>346</v>
      </c>
      <c r="B437" t="s">
        <v>308</v>
      </c>
    </row>
    <row r="438" spans="1:2">
      <c r="A438" t="s">
        <v>184</v>
      </c>
      <c r="B438" t="s">
        <v>308</v>
      </c>
    </row>
    <row r="439" spans="1:2">
      <c r="A439" t="s">
        <v>185</v>
      </c>
      <c r="B439" t="s">
        <v>308</v>
      </c>
    </row>
    <row r="440" spans="1:2">
      <c r="A440" t="s">
        <v>186</v>
      </c>
      <c r="B440" t="s">
        <v>308</v>
      </c>
    </row>
    <row r="441" spans="1:2">
      <c r="A441" t="s">
        <v>347</v>
      </c>
      <c r="B441" t="s">
        <v>308</v>
      </c>
    </row>
    <row r="442" spans="1:2">
      <c r="A442" t="s">
        <v>187</v>
      </c>
      <c r="B442" t="s">
        <v>308</v>
      </c>
    </row>
    <row r="443" spans="1:2">
      <c r="A443" t="s">
        <v>190</v>
      </c>
      <c r="B443" t="s">
        <v>308</v>
      </c>
    </row>
    <row r="444" spans="1:2">
      <c r="A444" t="s">
        <v>191</v>
      </c>
      <c r="B444" t="s">
        <v>308</v>
      </c>
    </row>
    <row r="445" spans="1:2">
      <c r="A445" t="s">
        <v>192</v>
      </c>
      <c r="B445" t="s">
        <v>308</v>
      </c>
    </row>
    <row r="446" spans="1:2">
      <c r="A446" t="s">
        <v>193</v>
      </c>
      <c r="B446" t="s">
        <v>308</v>
      </c>
    </row>
    <row r="447" spans="1:2">
      <c r="A447" t="s">
        <v>194</v>
      </c>
      <c r="B447" t="s">
        <v>308</v>
      </c>
    </row>
    <row r="448" spans="1:2">
      <c r="A448" t="s">
        <v>348</v>
      </c>
      <c r="B448" t="s">
        <v>308</v>
      </c>
    </row>
    <row r="449" spans="1:2">
      <c r="A449" t="s">
        <v>195</v>
      </c>
      <c r="B449" t="s">
        <v>308</v>
      </c>
    </row>
    <row r="450" spans="1:2">
      <c r="A450" t="s">
        <v>196</v>
      </c>
      <c r="B450" t="s">
        <v>308</v>
      </c>
    </row>
    <row r="451" spans="1:2">
      <c r="A451" t="s">
        <v>197</v>
      </c>
      <c r="B451" t="s">
        <v>308</v>
      </c>
    </row>
    <row r="452" spans="1:2">
      <c r="A452" t="s">
        <v>198</v>
      </c>
      <c r="B452" t="s">
        <v>308</v>
      </c>
    </row>
    <row r="453" spans="1:2">
      <c r="A453" t="s">
        <v>199</v>
      </c>
      <c r="B453" t="s">
        <v>308</v>
      </c>
    </row>
    <row r="454" spans="1:2">
      <c r="A454" t="s">
        <v>200</v>
      </c>
      <c r="B454" t="s">
        <v>308</v>
      </c>
    </row>
    <row r="455" spans="1:2">
      <c r="A455" t="s">
        <v>201</v>
      </c>
      <c r="B455" t="s">
        <v>308</v>
      </c>
    </row>
    <row r="456" spans="1:2">
      <c r="A456" t="s">
        <v>202</v>
      </c>
      <c r="B456" t="s">
        <v>308</v>
      </c>
    </row>
    <row r="457" spans="1:2">
      <c r="A457" t="s">
        <v>203</v>
      </c>
      <c r="B457" t="s">
        <v>308</v>
      </c>
    </row>
    <row r="458" spans="1:2">
      <c r="A458" t="s">
        <v>204</v>
      </c>
      <c r="B458" t="s">
        <v>308</v>
      </c>
    </row>
    <row r="459" spans="1:2">
      <c r="A459" t="s">
        <v>205</v>
      </c>
      <c r="B459" t="s">
        <v>308</v>
      </c>
    </row>
    <row r="460" spans="1:2">
      <c r="A460" t="s">
        <v>206</v>
      </c>
      <c r="B460" t="s">
        <v>308</v>
      </c>
    </row>
    <row r="461" spans="1:2">
      <c r="A461" t="s">
        <v>207</v>
      </c>
      <c r="B461" t="s">
        <v>308</v>
      </c>
    </row>
    <row r="462" spans="1:2">
      <c r="A462" t="s">
        <v>208</v>
      </c>
      <c r="B462" t="s">
        <v>308</v>
      </c>
    </row>
    <row r="463" spans="1:2">
      <c r="A463" t="s">
        <v>209</v>
      </c>
      <c r="B463" t="s">
        <v>308</v>
      </c>
    </row>
    <row r="464" spans="1:2">
      <c r="A464" t="s">
        <v>210</v>
      </c>
      <c r="B464" t="s">
        <v>308</v>
      </c>
    </row>
    <row r="465" spans="1:2">
      <c r="A465" t="s">
        <v>211</v>
      </c>
      <c r="B465" t="s">
        <v>308</v>
      </c>
    </row>
    <row r="466" spans="1:2">
      <c r="A466" t="s">
        <v>212</v>
      </c>
      <c r="B466" t="s">
        <v>308</v>
      </c>
    </row>
    <row r="467" spans="1:2">
      <c r="A467" t="s">
        <v>213</v>
      </c>
      <c r="B467" t="s">
        <v>308</v>
      </c>
    </row>
    <row r="468" spans="1:2">
      <c r="A468" t="s">
        <v>214</v>
      </c>
      <c r="B468" t="s">
        <v>308</v>
      </c>
    </row>
    <row r="469" spans="1:2">
      <c r="A469" t="s">
        <v>215</v>
      </c>
      <c r="B469" t="s">
        <v>308</v>
      </c>
    </row>
    <row r="470" spans="1:2">
      <c r="A470" t="s">
        <v>216</v>
      </c>
      <c r="B470" t="s">
        <v>308</v>
      </c>
    </row>
    <row r="471" spans="1:2">
      <c r="A471" t="s">
        <v>217</v>
      </c>
      <c r="B471" t="s">
        <v>308</v>
      </c>
    </row>
    <row r="472" spans="1:2">
      <c r="A472" t="s">
        <v>218</v>
      </c>
      <c r="B472" t="s">
        <v>308</v>
      </c>
    </row>
    <row r="473" spans="1:2">
      <c r="A473" t="s">
        <v>219</v>
      </c>
      <c r="B473" t="s">
        <v>308</v>
      </c>
    </row>
    <row r="474" spans="1:2">
      <c r="A474" t="s">
        <v>220</v>
      </c>
      <c r="B474" t="s">
        <v>308</v>
      </c>
    </row>
    <row r="475" spans="1:2">
      <c r="A475" t="s">
        <v>221</v>
      </c>
      <c r="B475" t="s">
        <v>308</v>
      </c>
    </row>
    <row r="476" spans="1:2">
      <c r="A476" t="s">
        <v>222</v>
      </c>
      <c r="B476" t="s">
        <v>308</v>
      </c>
    </row>
    <row r="477" spans="1:2">
      <c r="A477" t="s">
        <v>223</v>
      </c>
      <c r="B477" t="s">
        <v>308</v>
      </c>
    </row>
    <row r="478" spans="1:2">
      <c r="A478" t="s">
        <v>224</v>
      </c>
      <c r="B478" t="s">
        <v>308</v>
      </c>
    </row>
    <row r="479" spans="1:2">
      <c r="A479" t="s">
        <v>349</v>
      </c>
      <c r="B479" t="s">
        <v>308</v>
      </c>
    </row>
    <row r="480" spans="1:2">
      <c r="A480" t="s">
        <v>225</v>
      </c>
      <c r="B480" t="s">
        <v>308</v>
      </c>
    </row>
    <row r="481" spans="1:2">
      <c r="A481" t="s">
        <v>226</v>
      </c>
      <c r="B481" t="s">
        <v>308</v>
      </c>
    </row>
    <row r="482" spans="1:2">
      <c r="A482" t="s">
        <v>350</v>
      </c>
      <c r="B482" t="s">
        <v>308</v>
      </c>
    </row>
    <row r="483" spans="1:2">
      <c r="A483" t="s">
        <v>227</v>
      </c>
      <c r="B483" t="s">
        <v>308</v>
      </c>
    </row>
    <row r="484" spans="1:2">
      <c r="A484" t="s">
        <v>228</v>
      </c>
      <c r="B484" t="s">
        <v>308</v>
      </c>
    </row>
    <row r="485" spans="1:2">
      <c r="A485" t="s">
        <v>229</v>
      </c>
      <c r="B485" t="s">
        <v>308</v>
      </c>
    </row>
    <row r="486" spans="1:2">
      <c r="A486" t="s">
        <v>230</v>
      </c>
      <c r="B486" t="s">
        <v>308</v>
      </c>
    </row>
    <row r="487" spans="1:2">
      <c r="A487" t="s">
        <v>231</v>
      </c>
      <c r="B487" t="s">
        <v>308</v>
      </c>
    </row>
    <row r="488" spans="1:2">
      <c r="A488" t="s">
        <v>232</v>
      </c>
      <c r="B488" t="s">
        <v>308</v>
      </c>
    </row>
    <row r="489" spans="1:2">
      <c r="A489" t="s">
        <v>233</v>
      </c>
      <c r="B489" t="s">
        <v>308</v>
      </c>
    </row>
    <row r="490" spans="1:2">
      <c r="A490" t="s">
        <v>234</v>
      </c>
      <c r="B490" t="s">
        <v>308</v>
      </c>
    </row>
    <row r="491" spans="1:2">
      <c r="A491" t="s">
        <v>239</v>
      </c>
      <c r="B491" t="s">
        <v>308</v>
      </c>
    </row>
    <row r="492" spans="1:2">
      <c r="A492" t="s">
        <v>240</v>
      </c>
      <c r="B492" t="s">
        <v>308</v>
      </c>
    </row>
    <row r="493" spans="1:2">
      <c r="A493" t="s">
        <v>241</v>
      </c>
      <c r="B493" t="s">
        <v>308</v>
      </c>
    </row>
    <row r="494" spans="1:2">
      <c r="A494" t="s">
        <v>351</v>
      </c>
      <c r="B494" t="s">
        <v>308</v>
      </c>
    </row>
    <row r="495" spans="1:2">
      <c r="A495" t="s">
        <v>352</v>
      </c>
      <c r="B495" t="s">
        <v>308</v>
      </c>
    </row>
    <row r="496" spans="1:2">
      <c r="A496" t="s">
        <v>242</v>
      </c>
      <c r="B496" t="s">
        <v>308</v>
      </c>
    </row>
    <row r="497" spans="1:2">
      <c r="A497" t="s">
        <v>243</v>
      </c>
      <c r="B497" t="s">
        <v>308</v>
      </c>
    </row>
    <row r="498" spans="1:2">
      <c r="A498" t="s">
        <v>245</v>
      </c>
      <c r="B498" t="s">
        <v>308</v>
      </c>
    </row>
    <row r="499" spans="1:2">
      <c r="A499" t="s">
        <v>246</v>
      </c>
      <c r="B499" t="s">
        <v>308</v>
      </c>
    </row>
    <row r="500" spans="1:2">
      <c r="A500" t="s">
        <v>247</v>
      </c>
      <c r="B500" t="s">
        <v>308</v>
      </c>
    </row>
    <row r="501" spans="1:2">
      <c r="A501" t="s">
        <v>248</v>
      </c>
      <c r="B501" t="s">
        <v>308</v>
      </c>
    </row>
    <row r="502" spans="1:2">
      <c r="A502" t="s">
        <v>249</v>
      </c>
      <c r="B502" t="s">
        <v>308</v>
      </c>
    </row>
    <row r="503" spans="1:2">
      <c r="A503" t="s">
        <v>250</v>
      </c>
      <c r="B503" t="s">
        <v>308</v>
      </c>
    </row>
    <row r="504" spans="1:2">
      <c r="A504" t="s">
        <v>251</v>
      </c>
      <c r="B504" t="s">
        <v>308</v>
      </c>
    </row>
    <row r="505" spans="1:2">
      <c r="A505" t="s">
        <v>252</v>
      </c>
      <c r="B505" t="s">
        <v>308</v>
      </c>
    </row>
    <row r="506" spans="1:2">
      <c r="A506" t="s">
        <v>253</v>
      </c>
      <c r="B506" t="s">
        <v>308</v>
      </c>
    </row>
    <row r="507" spans="1:2">
      <c r="A507" t="s">
        <v>254</v>
      </c>
      <c r="B507" t="s">
        <v>308</v>
      </c>
    </row>
    <row r="508" spans="1:2">
      <c r="A508" t="s">
        <v>255</v>
      </c>
      <c r="B508" t="s">
        <v>308</v>
      </c>
    </row>
    <row r="509" spans="1:2">
      <c r="A509" t="s">
        <v>256</v>
      </c>
      <c r="B509" t="s">
        <v>308</v>
      </c>
    </row>
    <row r="510" spans="1:2">
      <c r="A510" t="s">
        <v>257</v>
      </c>
      <c r="B510" t="s">
        <v>308</v>
      </c>
    </row>
    <row r="511" spans="1:2">
      <c r="A511" t="s">
        <v>258</v>
      </c>
      <c r="B511" t="s">
        <v>308</v>
      </c>
    </row>
    <row r="512" spans="1:2">
      <c r="A512" t="s">
        <v>259</v>
      </c>
      <c r="B512" t="s">
        <v>308</v>
      </c>
    </row>
    <row r="513" spans="1:2">
      <c r="A513" t="s">
        <v>353</v>
      </c>
      <c r="B513" t="s">
        <v>308</v>
      </c>
    </row>
    <row r="514" spans="1:2">
      <c r="A514" t="s">
        <v>354</v>
      </c>
      <c r="B514" t="s">
        <v>308</v>
      </c>
    </row>
    <row r="515" spans="1:2">
      <c r="A515" t="s">
        <v>355</v>
      </c>
      <c r="B515" t="s">
        <v>308</v>
      </c>
    </row>
    <row r="516" spans="1:2">
      <c r="A516" t="s">
        <v>263</v>
      </c>
      <c r="B516" t="s">
        <v>308</v>
      </c>
    </row>
    <row r="517" spans="1:2">
      <c r="A517" t="s">
        <v>264</v>
      </c>
      <c r="B517" t="s">
        <v>308</v>
      </c>
    </row>
    <row r="518" spans="1:2">
      <c r="A518" t="s">
        <v>265</v>
      </c>
      <c r="B518" t="s">
        <v>308</v>
      </c>
    </row>
    <row r="519" spans="1:2">
      <c r="A519" t="s">
        <v>356</v>
      </c>
      <c r="B519" t="s">
        <v>308</v>
      </c>
    </row>
    <row r="520" spans="1:2">
      <c r="A520" t="s">
        <v>266</v>
      </c>
      <c r="B520" t="s">
        <v>308</v>
      </c>
    </row>
    <row r="521" spans="1:2">
      <c r="A521" t="s">
        <v>357</v>
      </c>
      <c r="B521" t="s">
        <v>308</v>
      </c>
    </row>
    <row r="522" spans="1:2">
      <c r="A522" t="s">
        <v>358</v>
      </c>
      <c r="B522" t="s">
        <v>308</v>
      </c>
    </row>
    <row r="523" spans="1:2">
      <c r="A523" t="s">
        <v>359</v>
      </c>
      <c r="B523" t="s">
        <v>308</v>
      </c>
    </row>
    <row r="524" spans="1:2">
      <c r="A524" t="s">
        <v>271</v>
      </c>
      <c r="B524" t="s">
        <v>308</v>
      </c>
    </row>
    <row r="525" spans="1:2">
      <c r="A525" t="s">
        <v>272</v>
      </c>
      <c r="B525" t="s">
        <v>308</v>
      </c>
    </row>
    <row r="526" spans="1:2">
      <c r="A526" t="s">
        <v>273</v>
      </c>
      <c r="B526" t="s">
        <v>308</v>
      </c>
    </row>
    <row r="527" spans="1:2">
      <c r="A527" t="s">
        <v>274</v>
      </c>
      <c r="B527" t="s">
        <v>308</v>
      </c>
    </row>
    <row r="528" spans="1:2">
      <c r="A528" t="s">
        <v>275</v>
      </c>
      <c r="B528" t="s">
        <v>308</v>
      </c>
    </row>
    <row r="529" spans="1:2">
      <c r="A529" t="s">
        <v>276</v>
      </c>
      <c r="B529" t="s">
        <v>308</v>
      </c>
    </row>
    <row r="530" spans="1:2">
      <c r="A530" t="s">
        <v>277</v>
      </c>
      <c r="B530" t="s">
        <v>308</v>
      </c>
    </row>
    <row r="531" spans="1:2">
      <c r="A531" t="s">
        <v>278</v>
      </c>
      <c r="B531" t="s">
        <v>308</v>
      </c>
    </row>
    <row r="532" spans="1:2">
      <c r="A532" t="s">
        <v>279</v>
      </c>
      <c r="B532" t="s">
        <v>309</v>
      </c>
    </row>
    <row r="533" spans="1:2">
      <c r="A533" t="s">
        <v>280</v>
      </c>
      <c r="B533" t="s">
        <v>309</v>
      </c>
    </row>
    <row r="534" spans="1:2">
      <c r="A534" t="s">
        <v>281</v>
      </c>
      <c r="B534" t="s">
        <v>309</v>
      </c>
    </row>
    <row r="535" spans="1:2">
      <c r="A535" t="s">
        <v>282</v>
      </c>
      <c r="B535" t="s">
        <v>309</v>
      </c>
    </row>
    <row r="536" spans="1:2">
      <c r="A536" t="s">
        <v>283</v>
      </c>
      <c r="B536" t="s">
        <v>309</v>
      </c>
    </row>
    <row r="537" spans="1:2">
      <c r="A537" t="s">
        <v>284</v>
      </c>
      <c r="B537" t="s">
        <v>309</v>
      </c>
    </row>
    <row r="538" spans="1:2">
      <c r="A538" t="s">
        <v>285</v>
      </c>
      <c r="B538" t="s">
        <v>309</v>
      </c>
    </row>
    <row r="539" spans="1:2">
      <c r="A539" t="s">
        <v>286</v>
      </c>
      <c r="B539" t="s">
        <v>309</v>
      </c>
    </row>
    <row r="540" spans="1:2">
      <c r="A540" t="s">
        <v>287</v>
      </c>
      <c r="B540" t="s">
        <v>309</v>
      </c>
    </row>
    <row r="541" spans="1:2">
      <c r="A541" t="s">
        <v>288</v>
      </c>
      <c r="B541" t="s">
        <v>309</v>
      </c>
    </row>
    <row r="542" spans="1:2">
      <c r="A542" t="s">
        <v>289</v>
      </c>
      <c r="B542" t="s">
        <v>309</v>
      </c>
    </row>
    <row r="543" spans="1:2">
      <c r="A543" t="s">
        <v>290</v>
      </c>
      <c r="B543" t="s">
        <v>309</v>
      </c>
    </row>
    <row r="544" spans="1:2">
      <c r="A544" t="s">
        <v>292</v>
      </c>
      <c r="B544" t="s">
        <v>309</v>
      </c>
    </row>
    <row r="545" spans="1:2">
      <c r="A545" t="s">
        <v>293</v>
      </c>
      <c r="B545" t="s">
        <v>309</v>
      </c>
    </row>
    <row r="546" spans="1:2">
      <c r="A546" t="s">
        <v>294</v>
      </c>
      <c r="B546" t="s">
        <v>309</v>
      </c>
    </row>
    <row r="547" spans="1:2">
      <c r="A547" t="s">
        <v>295</v>
      </c>
      <c r="B547" t="s">
        <v>309</v>
      </c>
    </row>
    <row r="548" spans="1:2">
      <c r="A548" t="s">
        <v>296</v>
      </c>
      <c r="B548" t="s">
        <v>309</v>
      </c>
    </row>
    <row r="549" spans="1:2">
      <c r="A549" t="s">
        <v>297</v>
      </c>
      <c r="B549" t="s">
        <v>309</v>
      </c>
    </row>
    <row r="550" spans="1:2">
      <c r="A550" t="s">
        <v>298</v>
      </c>
      <c r="B550" t="s">
        <v>309</v>
      </c>
    </row>
    <row r="551" spans="1:2">
      <c r="A551" t="s">
        <v>299</v>
      </c>
      <c r="B551" t="s">
        <v>309</v>
      </c>
    </row>
    <row r="552" spans="1:2">
      <c r="A552" t="s">
        <v>300</v>
      </c>
      <c r="B552" t="s">
        <v>309</v>
      </c>
    </row>
    <row r="553" spans="1:2">
      <c r="A553" t="s">
        <v>301</v>
      </c>
      <c r="B553" t="s">
        <v>309</v>
      </c>
    </row>
    <row r="554" spans="1:2">
      <c r="A554" t="s">
        <v>360</v>
      </c>
      <c r="B554" t="s">
        <v>309</v>
      </c>
    </row>
    <row r="555" spans="1:2">
      <c r="A555" t="s">
        <v>361</v>
      </c>
      <c r="B555" t="s">
        <v>309</v>
      </c>
    </row>
    <row r="556" spans="1:2">
      <c r="A556" t="s">
        <v>362</v>
      </c>
      <c r="B556" t="s">
        <v>309</v>
      </c>
    </row>
    <row r="557" spans="1:2">
      <c r="A557" t="s">
        <v>363</v>
      </c>
      <c r="B557" t="s">
        <v>309</v>
      </c>
    </row>
    <row r="558" spans="1:2">
      <c r="A558" t="s">
        <v>364</v>
      </c>
      <c r="B558" t="s">
        <v>309</v>
      </c>
    </row>
    <row r="559" spans="1:2">
      <c r="A559" t="s">
        <v>365</v>
      </c>
      <c r="B559" t="s">
        <v>309</v>
      </c>
    </row>
    <row r="560" spans="1:2">
      <c r="A560" t="s">
        <v>366</v>
      </c>
      <c r="B560" t="s">
        <v>309</v>
      </c>
    </row>
    <row r="561" spans="1:2">
      <c r="A561" t="s">
        <v>367</v>
      </c>
      <c r="B561" t="s">
        <v>309</v>
      </c>
    </row>
    <row r="562" spans="1:2">
      <c r="A562" t="s">
        <v>368</v>
      </c>
      <c r="B562" t="s">
        <v>309</v>
      </c>
    </row>
    <row r="563" spans="1:2">
      <c r="A563" t="s">
        <v>302</v>
      </c>
      <c r="B563" t="s">
        <v>309</v>
      </c>
    </row>
    <row r="564" spans="1:2">
      <c r="A564" t="s">
        <v>369</v>
      </c>
      <c r="B564" t="s">
        <v>309</v>
      </c>
    </row>
    <row r="565" spans="1:2">
      <c r="A565" t="s">
        <v>370</v>
      </c>
      <c r="B565" t="s">
        <v>309</v>
      </c>
    </row>
    <row r="566" spans="1:2">
      <c r="A566" t="s">
        <v>371</v>
      </c>
      <c r="B566" t="s">
        <v>309</v>
      </c>
    </row>
    <row r="567" spans="1:2">
      <c r="A567" t="s">
        <v>372</v>
      </c>
      <c r="B567" t="s">
        <v>309</v>
      </c>
    </row>
    <row r="568" spans="1:2">
      <c r="A568" t="s">
        <v>373</v>
      </c>
      <c r="B568" t="s">
        <v>309</v>
      </c>
    </row>
    <row r="569" spans="1:2">
      <c r="A569" t="s">
        <v>374</v>
      </c>
      <c r="B569" t="s">
        <v>309</v>
      </c>
    </row>
    <row r="570" spans="1:2">
      <c r="A570" t="s">
        <v>375</v>
      </c>
      <c r="B570" t="s">
        <v>309</v>
      </c>
    </row>
    <row r="571" spans="1:2">
      <c r="A571" t="s">
        <v>376</v>
      </c>
      <c r="B571" t="s">
        <v>309</v>
      </c>
    </row>
    <row r="572" spans="1:2">
      <c r="A572" t="s">
        <v>377</v>
      </c>
      <c r="B572" t="s">
        <v>309</v>
      </c>
    </row>
    <row r="573" spans="1:2">
      <c r="A573" t="s">
        <v>303</v>
      </c>
      <c r="B573" t="s">
        <v>309</v>
      </c>
    </row>
    <row r="574" spans="1:2">
      <c r="A574" t="s">
        <v>304</v>
      </c>
      <c r="B574" t="s">
        <v>309</v>
      </c>
    </row>
    <row r="575" spans="1:2">
      <c r="A575" t="s">
        <v>378</v>
      </c>
      <c r="B575" t="s">
        <v>309</v>
      </c>
    </row>
    <row r="576" spans="1:2">
      <c r="A576" t="s">
        <v>379</v>
      </c>
      <c r="B576" t="s">
        <v>309</v>
      </c>
    </row>
    <row r="577" spans="1:2">
      <c r="A577" t="s">
        <v>380</v>
      </c>
      <c r="B577" t="s">
        <v>309</v>
      </c>
    </row>
    <row r="578" spans="1:2">
      <c r="A578" t="s">
        <v>381</v>
      </c>
      <c r="B578" t="s">
        <v>309</v>
      </c>
    </row>
    <row r="579" spans="1:2">
      <c r="A579" t="s">
        <v>382</v>
      </c>
      <c r="B579" t="s">
        <v>309</v>
      </c>
    </row>
    <row r="580" spans="1:2">
      <c r="A580" t="s">
        <v>383</v>
      </c>
      <c r="B580" t="s">
        <v>309</v>
      </c>
    </row>
    <row r="581" spans="1:2">
      <c r="A581" t="s">
        <v>384</v>
      </c>
      <c r="B581" t="s">
        <v>309</v>
      </c>
    </row>
    <row r="582" spans="1:2">
      <c r="A582" t="s">
        <v>385</v>
      </c>
      <c r="B582" t="s">
        <v>309</v>
      </c>
    </row>
    <row r="583" spans="1:2">
      <c r="A583" t="s">
        <v>386</v>
      </c>
      <c r="B583" t="s">
        <v>309</v>
      </c>
    </row>
    <row r="584" spans="1:2">
      <c r="A584" t="s">
        <v>387</v>
      </c>
      <c r="B584" t="s">
        <v>309</v>
      </c>
    </row>
    <row r="585" spans="1:2">
      <c r="A585" t="s">
        <v>388</v>
      </c>
      <c r="B585" t="s">
        <v>309</v>
      </c>
    </row>
    <row r="586" spans="1:2">
      <c r="A586" t="s">
        <v>389</v>
      </c>
      <c r="B586" t="s">
        <v>309</v>
      </c>
    </row>
    <row r="587" spans="1:2">
      <c r="A587" t="s">
        <v>390</v>
      </c>
      <c r="B587" t="s">
        <v>309</v>
      </c>
    </row>
    <row r="588" spans="1:2">
      <c r="A588" t="s">
        <v>391</v>
      </c>
      <c r="B588" t="s">
        <v>309</v>
      </c>
    </row>
    <row r="589" spans="1:2">
      <c r="A589" t="s">
        <v>392</v>
      </c>
      <c r="B589" t="s">
        <v>309</v>
      </c>
    </row>
    <row r="590" spans="1:2">
      <c r="A590" t="s">
        <v>393</v>
      </c>
      <c r="B590" t="s">
        <v>309</v>
      </c>
    </row>
    <row r="591" spans="1:2">
      <c r="A591" t="s">
        <v>394</v>
      </c>
      <c r="B591" t="s">
        <v>309</v>
      </c>
    </row>
    <row r="592" spans="1:2">
      <c r="A592" t="s">
        <v>395</v>
      </c>
      <c r="B592" t="s">
        <v>309</v>
      </c>
    </row>
    <row r="593" spans="1:2">
      <c r="A593" t="s">
        <v>396</v>
      </c>
      <c r="B593" t="s">
        <v>309</v>
      </c>
    </row>
    <row r="594" spans="1:2">
      <c r="A594" t="s">
        <v>305</v>
      </c>
      <c r="B594" t="s">
        <v>309</v>
      </c>
    </row>
    <row r="595" spans="1:2">
      <c r="A595" t="s">
        <v>397</v>
      </c>
      <c r="B595" t="s">
        <v>309</v>
      </c>
    </row>
    <row r="596" spans="1:2">
      <c r="A596" t="s">
        <v>398</v>
      </c>
      <c r="B596" t="s">
        <v>309</v>
      </c>
    </row>
  </sheetData>
  <mergeCells count="102">
    <mergeCell ref="D21:R21"/>
    <mergeCell ref="T21:AH21"/>
    <mergeCell ref="E24:J24"/>
    <mergeCell ref="L24:Q24"/>
    <mergeCell ref="V24:AA24"/>
    <mergeCell ref="V25:AA25"/>
    <mergeCell ref="AB24:AG25"/>
    <mergeCell ref="T1:Y1"/>
    <mergeCell ref="T2:Y2"/>
    <mergeCell ref="AA1:AJ1"/>
    <mergeCell ref="AA2:AJ2"/>
    <mergeCell ref="P17:U17"/>
    <mergeCell ref="AB10:AG10"/>
    <mergeCell ref="P9:U9"/>
    <mergeCell ref="P10:U10"/>
    <mergeCell ref="AB9:AG9"/>
    <mergeCell ref="V6:AA6"/>
    <mergeCell ref="V7:AA7"/>
    <mergeCell ref="AB30:AD30"/>
    <mergeCell ref="AF30:AH30"/>
    <mergeCell ref="D29:F29"/>
    <mergeCell ref="H29:J29"/>
    <mergeCell ref="L29:N29"/>
    <mergeCell ref="P29:R29"/>
    <mergeCell ref="T29:V29"/>
    <mergeCell ref="X29:Z29"/>
    <mergeCell ref="E25:J25"/>
    <mergeCell ref="L25:Q25"/>
    <mergeCell ref="AC34:AD35"/>
    <mergeCell ref="AG34:AH35"/>
    <mergeCell ref="E32:F33"/>
    <mergeCell ref="Y32:Z33"/>
    <mergeCell ref="AB29:AD29"/>
    <mergeCell ref="AF29:AH29"/>
    <mergeCell ref="D30:F30"/>
    <mergeCell ref="H30:J30"/>
    <mergeCell ref="L30:N30"/>
    <mergeCell ref="P30:R30"/>
    <mergeCell ref="E34:F35"/>
    <mergeCell ref="I34:J35"/>
    <mergeCell ref="M34:N35"/>
    <mergeCell ref="Q34:R35"/>
    <mergeCell ref="U34:V35"/>
    <mergeCell ref="Y34:Z35"/>
    <mergeCell ref="AC32:AD33"/>
    <mergeCell ref="I32:J33"/>
    <mergeCell ref="M32:N33"/>
    <mergeCell ref="Q32:R33"/>
    <mergeCell ref="U32:V33"/>
    <mergeCell ref="AG32:AH33"/>
    <mergeCell ref="T30:V30"/>
    <mergeCell ref="X30:Z30"/>
    <mergeCell ref="E36:F37"/>
    <mergeCell ref="I36:J37"/>
    <mergeCell ref="M36:N37"/>
    <mergeCell ref="Q36:R37"/>
    <mergeCell ref="U36:V37"/>
    <mergeCell ref="Y36:Z37"/>
    <mergeCell ref="I40:J41"/>
    <mergeCell ref="M40:N41"/>
    <mergeCell ref="E38:F39"/>
    <mergeCell ref="I38:J39"/>
    <mergeCell ref="M38:N39"/>
    <mergeCell ref="Q38:R39"/>
    <mergeCell ref="AG38:AH39"/>
    <mergeCell ref="E44:F45"/>
    <mergeCell ref="AC40:AD41"/>
    <mergeCell ref="AG40:AH41"/>
    <mergeCell ref="U44:V45"/>
    <mergeCell ref="Y44:Z45"/>
    <mergeCell ref="AC44:AD45"/>
    <mergeCell ref="AG44:AH45"/>
    <mergeCell ref="E40:F41"/>
    <mergeCell ref="I44:J45"/>
    <mergeCell ref="M44:N45"/>
    <mergeCell ref="Q44:R45"/>
    <mergeCell ref="U38:V39"/>
    <mergeCell ref="Y38:Z39"/>
    <mergeCell ref="EC100:EH100"/>
    <mergeCell ref="J12:O12"/>
    <mergeCell ref="J13:O13"/>
    <mergeCell ref="V12:AA12"/>
    <mergeCell ref="V13:AA13"/>
    <mergeCell ref="H16:M16"/>
    <mergeCell ref="Z16:AG17"/>
    <mergeCell ref="P16:U16"/>
    <mergeCell ref="H17:M17"/>
    <mergeCell ref="C49:AI49"/>
    <mergeCell ref="AC36:AD37"/>
    <mergeCell ref="AC42:AD43"/>
    <mergeCell ref="AG42:AH43"/>
    <mergeCell ref="Q40:R41"/>
    <mergeCell ref="U40:V41"/>
    <mergeCell ref="Y40:Z41"/>
    <mergeCell ref="AG36:AH37"/>
    <mergeCell ref="E42:F43"/>
    <mergeCell ref="I42:J43"/>
    <mergeCell ref="M42:N43"/>
    <mergeCell ref="Q42:R43"/>
    <mergeCell ref="U42:V43"/>
    <mergeCell ref="Y42:Z43"/>
    <mergeCell ref="AC38:AD39"/>
  </mergeCells>
  <conditionalFormatting sqref="AE8:AF8 T8 N11 X11 R14 L14 H22 N22 X22 D33 H33 L33 P33 T33 X33 AB33 AF33 D35 D37 D39 D41 D43 D45 H35 H37 H39 H41 H43 H45 L35 L37 L39 L41 L43 L45 P35 P37 P39 P41 P43 P45 T35 T37 T39 T41 T43 T45 X35 X37 X39 X41 X43 X45 AB35 AB37 AB39 AB41 AB43 AB45 AF35 AF37 AF39 AF41 AF43 AF45">
    <cfRule type="cellIs" dxfId="5" priority="1309" stopIfTrue="1" operator="greaterThan">
      <formula>0</formula>
    </cfRule>
    <cfRule type="cellIs" dxfId="4" priority="1310" stopIfTrue="1" operator="lessThan">
      <formula>0</formula>
    </cfRule>
  </conditionalFormatting>
  <conditionalFormatting sqref="D32 D34 D36 D38 D40 D42 D44 H32 H34 H36 H38 H40 H42 H44 L32 P32 L34 P34 L36 P36 L38 P38 L40 P40 L42 P42 L44 P44 T32 T34 T36 T38 T40 T42 T44 X32 X34 X36 X38 X40 X42 X44 AB32 AB34 AB36 AB38 AB40 AB42 AB44 AF32 AF34 AF36 AF38 AF40 AF42 AF44">
    <cfRule type="containsBlanks" dxfId="3" priority="1135" stopIfTrue="1">
      <formula>LEN(TRIM(D32))=0</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cols>
    <col min="1" max="1" width="42.42578125" customWidth="1"/>
  </cols>
  <sheetData>
    <row r="1" spans="1:1">
      <c r="A1">
        <f>Picture!CZ115</f>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7"/>
  <sheetViews>
    <sheetView zoomScale="85" zoomScaleNormal="85" workbookViewId="0"/>
  </sheetViews>
  <sheetFormatPr defaultRowHeight="15"/>
  <cols>
    <col min="1" max="1" width="3.5703125" customWidth="1"/>
    <col min="2" max="2" width="157.5703125" customWidth="1"/>
  </cols>
  <sheetData>
    <row r="1" spans="1:2" ht="18.75">
      <c r="A1" s="64" t="s">
        <v>399</v>
      </c>
    </row>
    <row r="3" spans="1:2">
      <c r="A3" s="81">
        <v>1</v>
      </c>
      <c r="B3" s="63" t="s">
        <v>30</v>
      </c>
    </row>
    <row r="4" spans="1:2" ht="30">
      <c r="A4" s="81">
        <v>2</v>
      </c>
      <c r="B4" s="63" t="s">
        <v>400</v>
      </c>
    </row>
    <row r="5" spans="1:2" ht="30">
      <c r="A5" s="81">
        <v>3</v>
      </c>
      <c r="B5" s="63" t="s">
        <v>401</v>
      </c>
    </row>
    <row r="6" spans="1:2">
      <c r="A6" s="81">
        <v>4</v>
      </c>
      <c r="B6" s="63" t="s">
        <v>319</v>
      </c>
    </row>
    <row r="7" spans="1:2" ht="60">
      <c r="A7" s="81">
        <v>5</v>
      </c>
      <c r="B7" s="63" t="s">
        <v>323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3"/>
  <dimension ref="A1:EK561"/>
  <sheetViews>
    <sheetView showGridLines="0" zoomScale="85" zoomScaleNormal="85" workbookViewId="0">
      <selection activeCell="Z1" sqref="Z1:Z2"/>
    </sheetView>
  </sheetViews>
  <sheetFormatPr defaultRowHeight="15"/>
  <cols>
    <col min="1" max="1" width="2.7109375" style="83" customWidth="1"/>
    <col min="2" max="2" width="0.28515625" style="83" customWidth="1"/>
    <col min="3" max="3" width="1.7109375" style="83" customWidth="1"/>
    <col min="4" max="4" width="8" style="83" customWidth="1"/>
    <col min="5" max="5" width="2.28515625" style="83" customWidth="1"/>
    <col min="6" max="6" width="9.5703125" style="83" customWidth="1"/>
    <col min="7" max="7" width="0.85546875" style="83" customWidth="1"/>
    <col min="8" max="8" width="6.5703125" style="83" customWidth="1"/>
    <col min="9" max="9" width="2.28515625" style="83" customWidth="1"/>
    <col min="10" max="10" width="9.5703125" style="83" customWidth="1"/>
    <col min="11" max="11" width="0.85546875" style="83" customWidth="1"/>
    <col min="12" max="12" width="6.5703125" style="83" customWidth="1"/>
    <col min="13" max="13" width="2.28515625" style="83" customWidth="1"/>
    <col min="14" max="14" width="9.5703125" style="83" customWidth="1"/>
    <col min="15" max="15" width="0.85546875" style="83" customWidth="1"/>
    <col min="16" max="16" width="6.5703125" style="83" customWidth="1"/>
    <col min="17" max="17" width="2.28515625" style="83" customWidth="1"/>
    <col min="18" max="18" width="9.5703125" style="83" customWidth="1"/>
    <col min="19" max="19" width="0.85546875" style="83" customWidth="1"/>
    <col min="20" max="20" width="6.5703125" style="83" customWidth="1"/>
    <col min="21" max="21" width="2.28515625" style="83" customWidth="1"/>
    <col min="22" max="22" width="9.5703125" style="83" customWidth="1"/>
    <col min="23" max="23" width="0.85546875" style="83" customWidth="1"/>
    <col min="24" max="24" width="6.5703125" style="83" customWidth="1"/>
    <col min="25" max="25" width="2.28515625" style="83" customWidth="1"/>
    <col min="26" max="26" width="9.5703125" style="83" customWidth="1"/>
    <col min="27" max="27" width="0.85546875" style="83" customWidth="1"/>
    <col min="28" max="28" width="6.5703125" style="83" customWidth="1"/>
    <col min="29" max="29" width="2.28515625" style="83" customWidth="1"/>
    <col min="30" max="30" width="9.5703125" style="83" customWidth="1"/>
    <col min="31" max="31" width="0.85546875" style="83" customWidth="1"/>
    <col min="32" max="32" width="6.5703125" style="83" customWidth="1"/>
    <col min="33" max="33" width="2.28515625" style="83" customWidth="1"/>
    <col min="34" max="34" width="9.5703125" style="83" customWidth="1"/>
    <col min="35" max="35" width="1.7109375" style="83" customWidth="1"/>
    <col min="36" max="36" width="0.28515625" style="83" customWidth="1"/>
    <col min="37" max="77" width="9.140625" style="83"/>
    <col min="78" max="78" width="14.140625" style="83" customWidth="1"/>
    <col min="79" max="79" width="14" style="83" bestFit="1" customWidth="1"/>
    <col min="80" max="80" width="18.85546875" style="83" bestFit="1" customWidth="1"/>
    <col min="81" max="81" width="14.7109375" style="83" bestFit="1" customWidth="1"/>
    <col min="82" max="82" width="11.28515625" style="83" bestFit="1" customWidth="1"/>
    <col min="83" max="83" width="18.5703125" style="83" bestFit="1" customWidth="1"/>
    <col min="84" max="84" width="14" style="83" bestFit="1" customWidth="1"/>
    <col min="85" max="85" width="18.5703125" style="83" bestFit="1" customWidth="1"/>
    <col min="86" max="86" width="10.28515625" style="83" bestFit="1" customWidth="1"/>
    <col min="87" max="87" width="18.5703125" style="83" bestFit="1" customWidth="1"/>
    <col min="88" max="88" width="10.28515625" style="83" bestFit="1" customWidth="1"/>
    <col min="89" max="89" width="18.5703125" style="83" bestFit="1" customWidth="1"/>
    <col min="90" max="90" width="20.140625" style="83" bestFit="1" customWidth="1"/>
    <col min="91" max="91" width="16.140625" style="83" bestFit="1" customWidth="1"/>
    <col min="92" max="92" width="10.28515625" style="83" bestFit="1" customWidth="1"/>
    <col min="93" max="93" width="21" style="83" bestFit="1" customWidth="1"/>
    <col min="94" max="94" width="14" style="83" bestFit="1" customWidth="1"/>
    <col min="95" max="95" width="21" style="83" bestFit="1" customWidth="1"/>
    <col min="96" max="96" width="10.28515625" style="83" bestFit="1" customWidth="1"/>
    <col min="97" max="97" width="21" style="83" bestFit="1" customWidth="1"/>
    <col min="98" max="98" width="17.28515625" style="83" bestFit="1" customWidth="1"/>
    <col min="99" max="99" width="21" style="83" bestFit="1" customWidth="1"/>
    <col min="100" max="100" width="23.7109375" style="83" bestFit="1" customWidth="1"/>
    <col min="101" max="101" width="17.28515625" style="83" bestFit="1" customWidth="1"/>
    <col min="102" max="102" width="52.28515625" style="83" customWidth="1"/>
    <col min="103" max="103" width="29.7109375" style="83" bestFit="1" customWidth="1"/>
    <col min="104" max="104" width="13.42578125" style="83" bestFit="1" customWidth="1"/>
    <col min="105" max="105" width="18" style="83" bestFit="1" customWidth="1"/>
    <col min="106" max="106" width="16.140625" style="83" bestFit="1" customWidth="1"/>
    <col min="107" max="107" width="16.7109375" style="83" bestFit="1" customWidth="1"/>
    <col min="108" max="108" width="19" style="83" bestFit="1" customWidth="1"/>
    <col min="109" max="109" width="38.140625" style="83" bestFit="1" customWidth="1"/>
    <col min="110" max="110" width="28.7109375" style="83" bestFit="1" customWidth="1"/>
    <col min="111" max="111" width="31.28515625" style="83" bestFit="1" customWidth="1"/>
    <col min="112" max="112" width="28.42578125" style="83" bestFit="1" customWidth="1"/>
    <col min="113" max="113" width="37" style="83" bestFit="1" customWidth="1"/>
    <col min="114" max="114" width="39" style="83" bestFit="1" customWidth="1"/>
    <col min="115" max="115" width="43.28515625" style="83" bestFit="1" customWidth="1"/>
    <col min="116" max="116" width="45.28515625" style="83" bestFit="1" customWidth="1"/>
    <col min="117" max="117" width="47.85546875" style="83" bestFit="1" customWidth="1"/>
    <col min="118" max="118" width="29.7109375" style="83" bestFit="1" customWidth="1"/>
    <col min="119" max="119" width="13.42578125" style="83" bestFit="1" customWidth="1"/>
    <col min="120" max="120" width="18" style="83" bestFit="1" customWidth="1"/>
    <col min="121" max="121" width="16.140625" style="83" bestFit="1" customWidth="1"/>
    <col min="122" max="122" width="16.7109375" style="83" bestFit="1" customWidth="1"/>
    <col min="123" max="123" width="19" style="83" bestFit="1" customWidth="1"/>
    <col min="124" max="124" width="38.140625" style="83" bestFit="1" customWidth="1"/>
    <col min="125" max="125" width="28.7109375" style="83" bestFit="1" customWidth="1"/>
    <col min="126" max="126" width="31.28515625" style="83" bestFit="1" customWidth="1"/>
    <col min="127" max="127" width="28.42578125" style="83" bestFit="1" customWidth="1"/>
    <col min="128" max="128" width="37" style="83" bestFit="1" customWidth="1"/>
    <col min="129" max="129" width="39" style="83" bestFit="1" customWidth="1"/>
    <col min="130" max="130" width="43.28515625" style="83" bestFit="1" customWidth="1"/>
    <col min="131" max="131" width="45.28515625" style="83" bestFit="1" customWidth="1"/>
    <col min="132" max="132" width="47.85546875" style="83" bestFit="1" customWidth="1"/>
    <col min="133" max="133" width="39" style="83" bestFit="1" customWidth="1"/>
    <col min="134" max="134" width="43.28515625" style="83" bestFit="1" customWidth="1"/>
    <col min="135" max="135" width="39" style="83" bestFit="1" customWidth="1"/>
    <col min="136" max="136" width="43.28515625" style="83" bestFit="1" customWidth="1"/>
    <col min="137" max="138" width="12.7109375" style="83" bestFit="1" customWidth="1"/>
    <col min="139" max="139" width="15" style="83" bestFit="1" customWidth="1"/>
    <col min="140" max="140" width="12.7109375" style="83" bestFit="1" customWidth="1"/>
    <col min="141" max="141" width="13.7109375" style="83" customWidth="1"/>
    <col min="142" max="16384" width="9.140625" style="83"/>
  </cols>
  <sheetData>
    <row r="1" spans="1:138" ht="18" customHeight="1">
      <c r="A1" s="1"/>
      <c r="B1" s="1"/>
      <c r="C1" s="1" t="s">
        <v>330</v>
      </c>
      <c r="D1" s="1"/>
      <c r="E1" s="1"/>
      <c r="F1" s="1"/>
      <c r="G1" s="1"/>
      <c r="H1" s="1"/>
      <c r="I1" s="1"/>
      <c r="J1" s="1"/>
      <c r="K1" s="1"/>
      <c r="L1" s="1"/>
      <c r="M1" s="1"/>
      <c r="T1" s="130" t="s">
        <v>27</v>
      </c>
      <c r="U1" s="131"/>
      <c r="V1" s="131"/>
      <c r="W1" s="131"/>
      <c r="X1" s="131"/>
      <c r="Y1" s="132"/>
      <c r="Z1" s="62"/>
      <c r="AA1" s="136" t="s">
        <v>25</v>
      </c>
      <c r="AB1" s="137"/>
      <c r="AC1" s="137"/>
      <c r="AD1" s="137"/>
      <c r="AE1" s="137"/>
      <c r="AF1" s="137"/>
      <c r="AG1" s="137"/>
      <c r="AH1" s="137"/>
      <c r="AI1" s="137"/>
      <c r="AJ1" s="138"/>
      <c r="CA1" s="75" t="s">
        <v>42</v>
      </c>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t="s">
        <v>40</v>
      </c>
    </row>
    <row r="2" spans="1:138" ht="18">
      <c r="A2" s="1"/>
      <c r="B2" s="1"/>
      <c r="C2" s="154" t="s">
        <v>331</v>
      </c>
      <c r="D2" s="154"/>
      <c r="E2" s="154"/>
      <c r="F2" s="154"/>
      <c r="G2" s="154"/>
      <c r="H2" s="154"/>
      <c r="I2" s="154"/>
      <c r="J2" s="154"/>
      <c r="K2" s="154"/>
      <c r="L2" s="154"/>
      <c r="M2" s="154"/>
      <c r="N2" s="154"/>
      <c r="T2" s="151" t="s">
        <v>26</v>
      </c>
      <c r="U2" s="152"/>
      <c r="V2" s="152"/>
      <c r="W2" s="152"/>
      <c r="X2" s="152"/>
      <c r="Y2" s="153"/>
      <c r="Z2" s="62"/>
      <c r="AA2" s="136" t="s">
        <v>29</v>
      </c>
      <c r="AB2" s="137"/>
      <c r="AC2" s="137"/>
      <c r="AD2" s="137"/>
      <c r="AE2" s="137"/>
      <c r="AF2" s="137"/>
      <c r="AG2" s="137"/>
      <c r="AH2" s="137"/>
      <c r="AI2" s="137"/>
      <c r="AJ2" s="138"/>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t="s">
        <v>40</v>
      </c>
    </row>
    <row r="3" spans="1:138" ht="15.75" thickBot="1">
      <c r="A3" s="2"/>
      <c r="B3" s="2" t="s">
        <v>28</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t="s">
        <v>40</v>
      </c>
    </row>
    <row r="4" spans="1:138" ht="1.5" customHeight="1">
      <c r="A4" s="2"/>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t="s">
        <v>40</v>
      </c>
    </row>
    <row r="5" spans="1:138">
      <c r="A5" s="2"/>
      <c r="B5" s="6"/>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7"/>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t="s">
        <v>40</v>
      </c>
    </row>
    <row r="6" spans="1:138">
      <c r="A6" s="2"/>
      <c r="B6" s="6"/>
      <c r="C6" s="2"/>
      <c r="D6" s="83" t="str">
        <f>"Geography : "&amp;RIGHT(CX101,LEN(CX101)-14)</f>
        <v>Geography : US - Walgreens KA</v>
      </c>
      <c r="F6" s="2"/>
      <c r="G6" s="2"/>
      <c r="H6" s="2"/>
      <c r="I6" s="2"/>
      <c r="J6" s="2"/>
      <c r="K6" s="2"/>
      <c r="L6" s="2"/>
      <c r="M6" s="2"/>
      <c r="N6" s="2"/>
      <c r="O6" s="2"/>
      <c r="P6" s="2"/>
      <c r="Q6" s="2"/>
      <c r="R6" s="2"/>
      <c r="S6" s="85"/>
      <c r="T6" s="85"/>
      <c r="U6" s="86"/>
      <c r="V6" s="145" t="str">
        <f>TEXT(CZ107/1000000,"#,##0.0")&amp;"MM HHs"</f>
        <v>118.1MM HHs</v>
      </c>
      <c r="W6" s="146"/>
      <c r="X6" s="146"/>
      <c r="Y6" s="146"/>
      <c r="Z6" s="146"/>
      <c r="AA6" s="147"/>
      <c r="AB6" s="85"/>
      <c r="AC6" s="85"/>
      <c r="AD6" s="85"/>
      <c r="AE6" s="2"/>
      <c r="AF6" s="2"/>
      <c r="AG6" s="2"/>
      <c r="AH6" s="2"/>
      <c r="AI6" s="2"/>
      <c r="AJ6" s="7"/>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t="s">
        <v>40</v>
      </c>
    </row>
    <row r="7" spans="1:138">
      <c r="A7" s="2"/>
      <c r="B7" s="6"/>
      <c r="C7" s="2"/>
      <c r="D7" s="83" t="str">
        <f>CX102</f>
        <v>Time : Latest 52 Weeks Ending Sep 04, 2011</v>
      </c>
      <c r="F7" s="2"/>
      <c r="G7" s="2"/>
      <c r="H7" s="2"/>
      <c r="I7" s="2"/>
      <c r="J7" s="2"/>
      <c r="K7" s="2"/>
      <c r="L7" s="2"/>
      <c r="M7" s="2"/>
      <c r="N7" s="2"/>
      <c r="O7" s="2"/>
      <c r="P7" s="2"/>
      <c r="Q7" s="2"/>
      <c r="R7" s="45"/>
      <c r="S7" s="2"/>
      <c r="T7" s="2"/>
      <c r="U7" s="2"/>
      <c r="V7" s="148" t="str">
        <f>"in "&amp;IF(ISERROR(LEFT(CX108,FIND(" - ",CX108)))=TRUE,CX108,LEFT(CX108,FIND(" - ",CX108)))</f>
        <v xml:space="preserve">in US </v>
      </c>
      <c r="W7" s="149"/>
      <c r="X7" s="149"/>
      <c r="Y7" s="149"/>
      <c r="Z7" s="149"/>
      <c r="AA7" s="150"/>
      <c r="AB7" s="2"/>
      <c r="AC7" s="2"/>
      <c r="AD7" s="2"/>
      <c r="AE7" s="84"/>
      <c r="AF7" s="2"/>
      <c r="AG7" s="2"/>
      <c r="AI7" s="2"/>
      <c r="AJ7" s="7"/>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t="s">
        <v>40</v>
      </c>
    </row>
    <row r="8" spans="1:138">
      <c r="A8" s="2"/>
      <c r="B8" s="6"/>
      <c r="C8" s="2"/>
      <c r="D8" s="83" t="str">
        <f>CX103</f>
        <v>Product : INTERNAL ANALGESICS</v>
      </c>
      <c r="F8" s="2"/>
      <c r="G8" s="2"/>
      <c r="H8" s="2"/>
      <c r="I8" s="2"/>
      <c r="J8" s="2"/>
      <c r="K8" s="2"/>
      <c r="L8" s="2"/>
      <c r="M8" s="2"/>
      <c r="N8" s="2"/>
      <c r="O8" s="2"/>
      <c r="P8" s="2"/>
      <c r="Q8" s="2"/>
      <c r="R8" s="45"/>
      <c r="S8" s="2"/>
      <c r="T8" s="52"/>
      <c r="U8" s="2"/>
      <c r="Y8" s="2"/>
      <c r="AB8" s="2"/>
      <c r="AC8" s="2"/>
      <c r="AD8" s="2"/>
      <c r="AE8" s="53">
        <f>DS107/100</f>
        <v>-8.2312135605796758E-3</v>
      </c>
      <c r="AF8" s="52"/>
      <c r="AG8" s="2"/>
      <c r="AI8" s="2"/>
      <c r="AJ8" s="7"/>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t="s">
        <v>40</v>
      </c>
    </row>
    <row r="9" spans="1:138">
      <c r="A9" s="2"/>
      <c r="B9" s="6"/>
      <c r="C9" s="2"/>
      <c r="D9" s="83" t="str">
        <f>CX104</f>
        <v>HH Income Per Capita : All Income Per Capita</v>
      </c>
      <c r="F9" s="2"/>
      <c r="G9" s="2"/>
      <c r="H9" s="2"/>
      <c r="I9" s="2"/>
      <c r="J9" s="2"/>
      <c r="K9" s="2"/>
      <c r="L9" s="2"/>
      <c r="M9" s="2"/>
      <c r="N9" s="85"/>
      <c r="O9" s="86"/>
      <c r="P9" s="142" t="str">
        <f>TEXT(DB107/100,"0.0%")&amp;IF(Z2&lt;&gt;""," ("&amp;IF((DQ107/100)&gt;0,"+","")&amp;TEXT(DQ107,"0.0")&amp;"pts)","")&amp;IF(Z1&lt;&gt;""," ("&amp;TEXT(DA107/1000000,"#,##0.0")&amp;"MM HHs)","")</f>
        <v>53.6%</v>
      </c>
      <c r="Q9" s="143"/>
      <c r="R9" s="143"/>
      <c r="S9" s="143"/>
      <c r="T9" s="143"/>
      <c r="U9" s="144"/>
      <c r="V9" s="10"/>
      <c r="W9" s="85"/>
      <c r="Y9" s="2"/>
      <c r="AB9" s="97" t="str">
        <f>TEXT(DD107/100,"0.0%")&amp;IF(Z2&lt;&gt;""," ("&amp;IF((DS107/100)&gt;0,"+","")&amp;TEXT(DS107,"0.0")&amp;"pts)","")&amp;IF(Z1&lt;&gt;""," ("&amp;TEXT(DC107/1000000,"#,##0.0")&amp;"MM HHs)","")</f>
        <v>46.4%</v>
      </c>
      <c r="AC9" s="98"/>
      <c r="AD9" s="98"/>
      <c r="AE9" s="98"/>
      <c r="AF9" s="98"/>
      <c r="AG9" s="99"/>
      <c r="AI9" s="2"/>
      <c r="AJ9" s="7"/>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t="s">
        <v>40</v>
      </c>
    </row>
    <row r="10" spans="1:138" ht="25.5" customHeight="1">
      <c r="A10" s="2"/>
      <c r="B10" s="6"/>
      <c r="C10" s="2"/>
      <c r="E10" s="2"/>
      <c r="F10" s="2"/>
      <c r="G10" s="2"/>
      <c r="H10" s="2"/>
      <c r="I10" s="2"/>
      <c r="J10" s="2"/>
      <c r="K10" s="2"/>
      <c r="L10" s="2"/>
      <c r="M10" s="2"/>
      <c r="N10" s="12"/>
      <c r="O10" s="2"/>
      <c r="P10" s="105" t="str">
        <f>"Shop in "&amp;CV107</f>
        <v>Shop in Walgreens KA</v>
      </c>
      <c r="Q10" s="106"/>
      <c r="R10" s="106"/>
      <c r="S10" s="106"/>
      <c r="T10" s="106"/>
      <c r="U10" s="107"/>
      <c r="V10" s="2"/>
      <c r="W10" s="2"/>
      <c r="X10" s="84"/>
      <c r="Y10" s="2"/>
      <c r="Z10" s="2"/>
      <c r="AB10" s="100" t="str">
        <f>"Do Not Shop in "&amp;CV107</f>
        <v>Do Not Shop in Walgreens KA</v>
      </c>
      <c r="AC10" s="101"/>
      <c r="AD10" s="101"/>
      <c r="AE10" s="101"/>
      <c r="AF10" s="101"/>
      <c r="AG10" s="102"/>
      <c r="AI10" s="2"/>
      <c r="AJ10" s="7"/>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t="s">
        <v>40</v>
      </c>
    </row>
    <row r="11" spans="1:138">
      <c r="A11" s="2"/>
      <c r="B11" s="6"/>
      <c r="C11" s="2"/>
      <c r="D11" s="2"/>
      <c r="E11" s="2"/>
      <c r="F11" s="2"/>
      <c r="G11" s="2"/>
      <c r="H11" s="2"/>
      <c r="I11" s="2"/>
      <c r="J11" s="2"/>
      <c r="K11" s="2"/>
      <c r="L11" s="2"/>
      <c r="M11" s="2"/>
      <c r="N11" s="53"/>
      <c r="O11" s="2"/>
      <c r="P11" s="13"/>
      <c r="Q11" s="2"/>
      <c r="R11" s="2"/>
      <c r="U11" s="2"/>
      <c r="V11" s="2"/>
      <c r="W11" s="2"/>
      <c r="X11" s="53"/>
      <c r="Y11" s="2"/>
      <c r="AB11" s="2"/>
      <c r="AI11" s="2"/>
      <c r="AJ11" s="7"/>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t="s">
        <v>40</v>
      </c>
    </row>
    <row r="12" spans="1:138">
      <c r="A12" s="2"/>
      <c r="B12" s="6"/>
      <c r="C12" s="2"/>
      <c r="J12" s="91" t="str">
        <f>TEXT(DE107/DA107,"0.0%")&amp;IF(Z2&lt;&gt;""," ("&amp;IF((DE107/DA107-(DE107-DT107)/(DA107-DP107))&gt;0,"+","")&amp;TEXT((DE107/DA107-(DE107-DT107)/(DA107-DP107))*100,"0.0")&amp;"pts)","")&amp;IF(Z1&lt;&gt;""," ("&amp;TEXT(DE107/1000000,"#,##0.0")&amp;"MM HHs)","")</f>
        <v>77.6%</v>
      </c>
      <c r="K12" s="92"/>
      <c r="L12" s="92"/>
      <c r="M12" s="92"/>
      <c r="N12" s="92"/>
      <c r="O12" s="93"/>
      <c r="P12" s="10"/>
      <c r="Q12" s="85"/>
      <c r="R12" s="2"/>
      <c r="S12" s="2"/>
      <c r="T12" s="2"/>
      <c r="U12" s="2"/>
      <c r="V12" s="97" t="str">
        <f>TEXT(1-DE107/DA107,"0.0%")&amp;IF(Z2&lt;&gt;""," ("&amp;IF(((DA107-DE107)/DA107-((DA107-DE107)-(DP107-DT107))/(DA107-DP107))&gt;0,"+","")&amp;TEXT(((DA107-DE107)/DA107-((DA107-DE107)-(DP107-DT107))/(DA107-DP107))*100,"0.0")&amp;"pts)","")&amp;IF(Z1&lt;&gt;""," ("&amp;TEXT((DA107-DE107)/1000000,"#,##0.0")&amp;"MM HHs)","")</f>
        <v>22.4%</v>
      </c>
      <c r="W12" s="98"/>
      <c r="X12" s="98"/>
      <c r="Y12" s="98"/>
      <c r="Z12" s="98"/>
      <c r="AA12" s="99"/>
      <c r="AJ12" s="7"/>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t="s">
        <v>40</v>
      </c>
    </row>
    <row r="13" spans="1:138" ht="24.75" customHeight="1">
      <c r="A13" s="2"/>
      <c r="B13" s="6"/>
      <c r="C13" s="2"/>
      <c r="J13" s="94" t="str">
        <f>"Buy "&amp;MID($D$8,11,LEN($D$8)-10)&amp;" Somewhere"</f>
        <v>Buy INTERNAL ANALGESICS Somewhere</v>
      </c>
      <c r="K13" s="95"/>
      <c r="L13" s="95"/>
      <c r="M13" s="95"/>
      <c r="N13" s="95"/>
      <c r="O13" s="96"/>
      <c r="R13" s="84"/>
      <c r="S13" s="2"/>
      <c r="T13" s="2"/>
      <c r="U13" s="2"/>
      <c r="V13" s="100" t="str">
        <f>"Do Not Buy "&amp;MID($D$8,11,LEN($D$8)-10)&amp;" Anywhere"</f>
        <v>Do Not Buy INTERNAL ANALGESICS Anywhere</v>
      </c>
      <c r="W13" s="101"/>
      <c r="X13" s="101"/>
      <c r="Y13" s="101"/>
      <c r="Z13" s="101"/>
      <c r="AA13" s="102"/>
      <c r="AJ13" s="7"/>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t="s">
        <v>40</v>
      </c>
    </row>
    <row r="14" spans="1:138">
      <c r="A14" s="2"/>
      <c r="B14" s="6"/>
      <c r="C14" s="2"/>
      <c r="D14" s="2"/>
      <c r="E14" s="2"/>
      <c r="F14" s="2"/>
      <c r="G14" s="2"/>
      <c r="H14" s="2"/>
      <c r="I14" s="2"/>
      <c r="J14" s="2"/>
      <c r="K14" s="84"/>
      <c r="L14" s="52"/>
      <c r="M14" s="2"/>
      <c r="N14" s="2"/>
      <c r="O14" s="2"/>
      <c r="P14" s="2"/>
      <c r="Q14" s="2"/>
      <c r="R14" s="55"/>
      <c r="S14" s="2"/>
      <c r="T14" s="2"/>
      <c r="U14" s="2"/>
      <c r="V14" s="2"/>
      <c r="W14" s="2"/>
      <c r="X14" s="2"/>
      <c r="Y14" s="2"/>
      <c r="Z14" s="2"/>
      <c r="AA14" s="2"/>
      <c r="AB14" s="2"/>
      <c r="AI14" s="2"/>
      <c r="AJ14" s="7"/>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t="s">
        <v>40</v>
      </c>
    </row>
    <row r="15" spans="1:138" ht="3.75" customHeight="1">
      <c r="A15" s="2"/>
      <c r="B15" s="6"/>
      <c r="C15" s="2"/>
      <c r="D15" s="14"/>
      <c r="E15" s="14"/>
      <c r="F15" s="14"/>
      <c r="G15" s="14"/>
      <c r="H15" s="14"/>
      <c r="I15" s="14"/>
      <c r="J15" s="14"/>
      <c r="K15" s="46"/>
      <c r="L15" s="14"/>
      <c r="M15" s="14"/>
      <c r="N15" s="14"/>
      <c r="O15" s="14"/>
      <c r="P15" s="14"/>
      <c r="Q15" s="14"/>
      <c r="R15" s="15"/>
      <c r="S15" s="14"/>
      <c r="T15" s="14"/>
      <c r="U15" s="14"/>
      <c r="V15" s="14"/>
      <c r="W15" s="14"/>
      <c r="X15" s="14"/>
      <c r="Y15" s="14"/>
      <c r="Z15" s="14"/>
      <c r="AA15" s="14"/>
      <c r="AB15" s="14"/>
      <c r="AC15" s="14"/>
      <c r="AD15" s="14"/>
      <c r="AE15" s="14"/>
      <c r="AF15" s="14"/>
      <c r="AG15" s="14"/>
      <c r="AH15" s="14"/>
      <c r="AI15" s="2"/>
      <c r="AJ15" s="7"/>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t="s">
        <v>40</v>
      </c>
    </row>
    <row r="16" spans="1:138" ht="12.75" customHeight="1">
      <c r="A16" s="2"/>
      <c r="B16" s="6"/>
      <c r="C16" s="2"/>
      <c r="D16" s="14"/>
      <c r="E16" s="14"/>
      <c r="F16" s="16"/>
      <c r="G16" s="16"/>
      <c r="H16" s="91" t="str">
        <f>TEXT(DF107/100,"0.0%")&amp;IF(Z2&lt;&gt;""," ("&amp;IF((DU107/100)&gt;0,"+","")&amp;TEXT(DU107,"0.0")&amp;"pts)","")&amp;IF(Z1&lt;&gt;""," ("&amp;TEXT(DH107/1000000,"#,##0.0")&amp;"MM HHs)","")</f>
        <v>29.2%</v>
      </c>
      <c r="I16" s="92"/>
      <c r="J16" s="92"/>
      <c r="K16" s="92"/>
      <c r="L16" s="92"/>
      <c r="M16" s="93"/>
      <c r="N16" s="16"/>
      <c r="O16" s="16"/>
      <c r="P16" s="97" t="str">
        <f>TEXT(DG107/100,"0.0%")&amp;IF(Z2&lt;&gt;""," ("&amp;IF((DV107/100)&gt;0,"+","")&amp;TEXT(DV107,"0.0")&amp;"pts)","")&amp;IF(Z1&lt;&gt;""," ("&amp;TEXT((DE107-DH107)/1000000,"#,##0.0")&amp;"MM HHs)","")</f>
        <v>70.8%</v>
      </c>
      <c r="Q16" s="98"/>
      <c r="R16" s="98"/>
      <c r="S16" s="98"/>
      <c r="T16" s="98"/>
      <c r="U16" s="99"/>
      <c r="V16" s="14"/>
      <c r="W16" s="17"/>
      <c r="X16" s="14"/>
      <c r="Y16" s="14"/>
      <c r="Z16" s="103" t="s">
        <v>321</v>
      </c>
      <c r="AA16" s="104"/>
      <c r="AB16" s="104"/>
      <c r="AC16" s="104"/>
      <c r="AD16" s="104"/>
      <c r="AE16" s="104"/>
      <c r="AF16" s="104"/>
      <c r="AG16" s="104"/>
      <c r="AH16" s="17"/>
      <c r="AI16" s="18"/>
      <c r="AJ16" s="7"/>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t="s">
        <v>40</v>
      </c>
    </row>
    <row r="17" spans="1:138" ht="24.75" customHeight="1">
      <c r="A17" s="2"/>
      <c r="B17" s="6"/>
      <c r="C17" s="2"/>
      <c r="D17" s="14"/>
      <c r="E17" s="14"/>
      <c r="F17" s="16"/>
      <c r="G17" s="16"/>
      <c r="H17" s="105" t="str">
        <f>"Buy "&amp;MID($D$8,11,LEN($D$8)-10)&amp;" in "&amp;CV107</f>
        <v>Buy INTERNAL ANALGESICS in Walgreens KA</v>
      </c>
      <c r="I17" s="106"/>
      <c r="J17" s="106"/>
      <c r="K17" s="106"/>
      <c r="L17" s="106"/>
      <c r="M17" s="107"/>
      <c r="N17" s="16"/>
      <c r="O17" s="16"/>
      <c r="P17" s="100" t="str">
        <f>"Do Not Buy "&amp;MID($D$8,11,LEN($D$8)-10)&amp;" in "&amp;CV107</f>
        <v>Do Not Buy INTERNAL ANALGESICS in Walgreens KA</v>
      </c>
      <c r="Q17" s="101"/>
      <c r="R17" s="101"/>
      <c r="S17" s="101"/>
      <c r="T17" s="101"/>
      <c r="U17" s="102"/>
      <c r="V17" s="14"/>
      <c r="W17" s="19"/>
      <c r="X17" s="14"/>
      <c r="Y17" s="14"/>
      <c r="Z17" s="104"/>
      <c r="AA17" s="104"/>
      <c r="AB17" s="104"/>
      <c r="AC17" s="104"/>
      <c r="AD17" s="104"/>
      <c r="AE17" s="104"/>
      <c r="AF17" s="104"/>
      <c r="AG17" s="104"/>
      <c r="AH17" s="19"/>
      <c r="AI17" s="20"/>
      <c r="AJ17" s="7"/>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t="s">
        <v>40</v>
      </c>
    </row>
    <row r="18" spans="1:138" s="25" customFormat="1" ht="3.75" customHeight="1">
      <c r="A18" s="21"/>
      <c r="B18" s="22"/>
      <c r="C18" s="21"/>
      <c r="D18" s="14"/>
      <c r="E18" s="14"/>
      <c r="F18" s="16"/>
      <c r="G18" s="16"/>
      <c r="H18" s="16"/>
      <c r="I18" s="23"/>
      <c r="J18" s="23"/>
      <c r="K18" s="47"/>
      <c r="L18" s="23"/>
      <c r="M18" s="14"/>
      <c r="N18" s="14"/>
      <c r="O18" s="14"/>
      <c r="P18" s="14"/>
      <c r="Q18" s="14"/>
      <c r="R18" s="23"/>
      <c r="S18" s="23"/>
      <c r="T18" s="47"/>
      <c r="U18" s="23"/>
      <c r="V18" s="14"/>
      <c r="W18" s="19"/>
      <c r="X18" s="14"/>
      <c r="Y18" s="14"/>
      <c r="Z18" s="14"/>
      <c r="AA18" s="14"/>
      <c r="AB18" s="19"/>
      <c r="AC18" s="19"/>
      <c r="AD18" s="19"/>
      <c r="AE18" s="19"/>
      <c r="AF18" s="19"/>
      <c r="AG18" s="19"/>
      <c r="AH18" s="19"/>
      <c r="AI18" s="20"/>
      <c r="AJ18" s="24"/>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t="s">
        <v>40</v>
      </c>
    </row>
    <row r="19" spans="1:138" s="25" customFormat="1" ht="6" customHeight="1">
      <c r="A19" s="21"/>
      <c r="B19" s="22"/>
      <c r="C19" s="21"/>
      <c r="D19" s="21"/>
      <c r="E19" s="21"/>
      <c r="F19" s="20"/>
      <c r="G19" s="26"/>
      <c r="H19" s="27"/>
      <c r="I19" s="27"/>
      <c r="J19" s="27"/>
      <c r="K19" s="28"/>
      <c r="L19" s="26"/>
      <c r="M19" s="26"/>
      <c r="N19" s="21"/>
      <c r="O19" s="21"/>
      <c r="P19" s="20"/>
      <c r="Q19" s="20"/>
      <c r="R19" s="21"/>
      <c r="S19" s="20"/>
      <c r="T19" s="28"/>
      <c r="U19" s="27"/>
      <c r="V19" s="27"/>
      <c r="W19" s="20"/>
      <c r="X19" s="21"/>
      <c r="Y19" s="21"/>
      <c r="Z19" s="21"/>
      <c r="AA19" s="21"/>
      <c r="AB19" s="20"/>
      <c r="AC19" s="20"/>
      <c r="AD19" s="20"/>
      <c r="AE19" s="20"/>
      <c r="AF19" s="20"/>
      <c r="AG19" s="20"/>
      <c r="AH19" s="20"/>
      <c r="AI19" s="20"/>
      <c r="AJ19" s="24"/>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t="s">
        <v>40</v>
      </c>
    </row>
    <row r="20" spans="1:138" s="25" customFormat="1" ht="6" customHeight="1">
      <c r="A20" s="21"/>
      <c r="B20" s="22"/>
      <c r="C20" s="21"/>
      <c r="D20" s="21"/>
      <c r="E20" s="21"/>
      <c r="F20" s="20"/>
      <c r="G20" s="29"/>
      <c r="H20" s="20"/>
      <c r="I20" s="20"/>
      <c r="J20" s="20"/>
      <c r="K20" s="20"/>
      <c r="L20" s="21"/>
      <c r="M20" s="21"/>
      <c r="N20" s="30"/>
      <c r="O20" s="21"/>
      <c r="P20" s="20"/>
      <c r="Q20" s="20"/>
      <c r="R20" s="21"/>
      <c r="S20" s="20"/>
      <c r="T20" s="20"/>
      <c r="U20" s="20"/>
      <c r="V20" s="20"/>
      <c r="W20" s="28"/>
      <c r="X20" s="21"/>
      <c r="Y20" s="21"/>
      <c r="Z20" s="21"/>
      <c r="AA20" s="21"/>
      <c r="AB20" s="20"/>
      <c r="AC20" s="20"/>
      <c r="AD20" s="20"/>
      <c r="AE20" s="20"/>
      <c r="AF20" s="20"/>
      <c r="AG20" s="20"/>
      <c r="AH20" s="20"/>
      <c r="AI20" s="20"/>
      <c r="AJ20" s="24"/>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t="s">
        <v>40</v>
      </c>
    </row>
    <row r="21" spans="1:138" s="25" customFormat="1">
      <c r="A21" s="21"/>
      <c r="B21" s="22"/>
      <c r="C21" s="21"/>
      <c r="D21" s="122" t="s">
        <v>1</v>
      </c>
      <c r="E21" s="123"/>
      <c r="F21" s="123"/>
      <c r="G21" s="123"/>
      <c r="H21" s="123"/>
      <c r="I21" s="123"/>
      <c r="J21" s="123"/>
      <c r="K21" s="123"/>
      <c r="L21" s="123"/>
      <c r="M21" s="123"/>
      <c r="N21" s="123"/>
      <c r="O21" s="123"/>
      <c r="P21" s="123"/>
      <c r="Q21" s="123"/>
      <c r="R21" s="124"/>
      <c r="S21" s="20"/>
      <c r="T21" s="125" t="s">
        <v>2</v>
      </c>
      <c r="U21" s="126"/>
      <c r="V21" s="126"/>
      <c r="W21" s="126"/>
      <c r="X21" s="126"/>
      <c r="Y21" s="126"/>
      <c r="Z21" s="126"/>
      <c r="AA21" s="126"/>
      <c r="AB21" s="126"/>
      <c r="AC21" s="126"/>
      <c r="AD21" s="126"/>
      <c r="AE21" s="126"/>
      <c r="AF21" s="126"/>
      <c r="AG21" s="126"/>
      <c r="AH21" s="127"/>
      <c r="AI21" s="20"/>
      <c r="AJ21" s="24"/>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t="s">
        <v>40</v>
      </c>
    </row>
    <row r="22" spans="1:138" s="25" customFormat="1">
      <c r="A22" s="21"/>
      <c r="B22" s="22"/>
      <c r="C22" s="21"/>
      <c r="D22" s="21"/>
      <c r="E22" s="21"/>
      <c r="F22" s="20"/>
      <c r="G22" s="31"/>
      <c r="H22" s="52"/>
      <c r="I22" s="20"/>
      <c r="J22" s="20"/>
      <c r="K22" s="20"/>
      <c r="L22" s="21"/>
      <c r="M22" s="21"/>
      <c r="N22" s="56"/>
      <c r="O22" s="21"/>
      <c r="P22" s="20"/>
      <c r="Q22" s="20"/>
      <c r="R22" s="21"/>
      <c r="S22" s="32"/>
      <c r="T22" s="32"/>
      <c r="U22" s="32"/>
      <c r="V22" s="32"/>
      <c r="W22" s="33"/>
      <c r="X22" s="52"/>
      <c r="Y22" s="32"/>
      <c r="AC22" s="32"/>
      <c r="AD22" s="32"/>
      <c r="AE22" s="32"/>
      <c r="AF22" s="32"/>
      <c r="AG22" s="32"/>
      <c r="AH22" s="32"/>
      <c r="AI22" s="32"/>
      <c r="AJ22" s="24"/>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t="s">
        <v>40</v>
      </c>
    </row>
    <row r="23" spans="1:138" s="25" customFormat="1" ht="3.75" customHeight="1">
      <c r="A23" s="21"/>
      <c r="B23" s="22"/>
      <c r="C23" s="21"/>
      <c r="D23" s="34"/>
      <c r="E23" s="34"/>
      <c r="F23" s="35"/>
      <c r="G23" s="48"/>
      <c r="H23" s="35"/>
      <c r="I23" s="35"/>
      <c r="J23" s="35"/>
      <c r="K23" s="35"/>
      <c r="L23" s="34"/>
      <c r="M23" s="34"/>
      <c r="N23" s="49"/>
      <c r="O23" s="34"/>
      <c r="P23" s="35"/>
      <c r="Q23" s="35"/>
      <c r="R23" s="34"/>
      <c r="S23" s="36"/>
      <c r="T23" s="36"/>
      <c r="U23" s="36"/>
      <c r="V23" s="36"/>
      <c r="W23" s="51"/>
      <c r="X23" s="36"/>
      <c r="Y23" s="36"/>
      <c r="Z23" s="37"/>
      <c r="AA23" s="37"/>
      <c r="AB23" s="37"/>
      <c r="AC23" s="36"/>
      <c r="AD23" s="36"/>
      <c r="AE23" s="36"/>
      <c r="AF23" s="36"/>
      <c r="AG23" s="36"/>
      <c r="AH23" s="36"/>
      <c r="AI23" s="32"/>
      <c r="AJ23" s="24"/>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t="s">
        <v>40</v>
      </c>
    </row>
    <row r="24" spans="1:138" s="25" customFormat="1" ht="12.75" customHeight="1">
      <c r="A24" s="21"/>
      <c r="B24" s="22"/>
      <c r="C24" s="21"/>
      <c r="D24" s="34"/>
      <c r="E24" s="91" t="str">
        <f>TEXT(DI107/DI108,"0.0%")&amp;IF(Z2&lt;&gt;""," ("&amp;IF((DI107/DI108-(DI107-DX107)/(DI108-DX108))&gt;0,"+","")&amp;TEXT((DI107/DI108-(DI107-DX107)/(DI108-DX108))*100,"0.0")&amp;"pts)","")&amp;IF(Z1&lt;&gt;""," ("&amp;TEXT(DI107/1000000,"$#,##0.0")&amp;"MM)","")</f>
        <v>41.3%</v>
      </c>
      <c r="F24" s="92"/>
      <c r="G24" s="92"/>
      <c r="H24" s="92"/>
      <c r="I24" s="92"/>
      <c r="J24" s="93"/>
      <c r="K24" s="38"/>
      <c r="L24" s="97" t="str">
        <f>TEXT(DK108/DI108,"0.0%")&amp;IF(Z2&lt;&gt;""," ("&amp;IF((DK108/DI108-(DK108-DZ108)/(DI108-DX108))&gt;0,"+","")&amp;TEXT((DK108/DI108-(DK108-DZ108)/(DI108-DX108))*100,"0.0")&amp;"pts)","")&amp;IF(Z1&lt;&gt;""," ("&amp;TEXT(DK108/1000000,"$#,##0.0")&amp;"MM)","")</f>
        <v>58.7%</v>
      </c>
      <c r="M24" s="98"/>
      <c r="N24" s="98"/>
      <c r="O24" s="98"/>
      <c r="P24" s="98"/>
      <c r="Q24" s="99"/>
      <c r="R24" s="34"/>
      <c r="S24" s="36"/>
      <c r="T24" s="36"/>
      <c r="U24" s="36"/>
      <c r="V24" s="97" t="str">
        <f>"100.0%"&amp;IF(Z2&lt;&gt;""," (0.0pts)","")&amp;IF(Z1&lt;&gt;""," ("&amp;TEXT(DJ108/1000000,"$#,##0.0")&amp;"MM)","")</f>
        <v>100.0%</v>
      </c>
      <c r="W24" s="98"/>
      <c r="X24" s="98"/>
      <c r="Y24" s="98"/>
      <c r="Z24" s="98"/>
      <c r="AA24" s="99"/>
      <c r="AB24" s="128" t="s">
        <v>322</v>
      </c>
      <c r="AC24" s="104"/>
      <c r="AD24" s="104"/>
      <c r="AE24" s="104"/>
      <c r="AF24" s="104"/>
      <c r="AG24" s="104"/>
      <c r="AH24" s="36"/>
      <c r="AI24" s="32"/>
      <c r="AJ24" s="24"/>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t="s">
        <v>40</v>
      </c>
    </row>
    <row r="25" spans="1:138" s="25" customFormat="1" ht="24.75" customHeight="1">
      <c r="A25" s="21"/>
      <c r="B25" s="22"/>
      <c r="C25" s="21"/>
      <c r="D25" s="34"/>
      <c r="E25" s="105" t="str">
        <f>MID($D$8,11,LEN($D$8)-10)&amp;" $ Spent in "&amp;CV107</f>
        <v>INTERNAL ANALGESICS $ Spent in Walgreens KA</v>
      </c>
      <c r="F25" s="106"/>
      <c r="G25" s="106"/>
      <c r="H25" s="106"/>
      <c r="I25" s="106"/>
      <c r="J25" s="107"/>
      <c r="K25" s="35"/>
      <c r="L25" s="100" t="str">
        <f>MID($D$8,11,LEN($D$8)-10)&amp;" $ Leaked Elsewhere"</f>
        <v>INTERNAL ANALGESICS $ Leaked Elsewhere</v>
      </c>
      <c r="M25" s="101"/>
      <c r="N25" s="101"/>
      <c r="O25" s="101"/>
      <c r="P25" s="101"/>
      <c r="Q25" s="102"/>
      <c r="R25" s="34"/>
      <c r="S25" s="36"/>
      <c r="T25" s="36"/>
      <c r="U25" s="36"/>
      <c r="V25" s="100" t="str">
        <f>MID($D$8,11,LEN($D$8)-10)&amp;" $ Leaked Elsewhere"</f>
        <v>INTERNAL ANALGESICS $ Leaked Elsewhere</v>
      </c>
      <c r="W25" s="101"/>
      <c r="X25" s="101"/>
      <c r="Y25" s="101"/>
      <c r="Z25" s="101"/>
      <c r="AA25" s="102"/>
      <c r="AB25" s="129"/>
      <c r="AC25" s="104"/>
      <c r="AD25" s="104"/>
      <c r="AE25" s="104"/>
      <c r="AF25" s="104"/>
      <c r="AG25" s="104"/>
      <c r="AH25" s="36"/>
      <c r="AI25" s="32"/>
      <c r="AJ25" s="24"/>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t="s">
        <v>40</v>
      </c>
    </row>
    <row r="26" spans="1:138" s="25" customFormat="1" ht="3.75" customHeight="1">
      <c r="A26" s="21"/>
      <c r="B26" s="22"/>
      <c r="C26" s="21"/>
      <c r="D26" s="34"/>
      <c r="E26" s="34"/>
      <c r="F26" s="39"/>
      <c r="G26" s="39"/>
      <c r="H26" s="39"/>
      <c r="I26" s="39"/>
      <c r="J26" s="35"/>
      <c r="K26" s="35"/>
      <c r="L26" s="39"/>
      <c r="M26" s="39"/>
      <c r="N26" s="50"/>
      <c r="O26" s="34"/>
      <c r="P26" s="35"/>
      <c r="Q26" s="35"/>
      <c r="R26" s="34"/>
      <c r="S26" s="36"/>
      <c r="T26" s="36"/>
      <c r="U26" s="36"/>
      <c r="V26" s="39"/>
      <c r="W26" s="50"/>
      <c r="X26" s="39"/>
      <c r="Y26" s="36"/>
      <c r="Z26" s="37"/>
      <c r="AA26" s="37"/>
      <c r="AB26" s="37"/>
      <c r="AC26" s="36"/>
      <c r="AD26" s="36"/>
      <c r="AE26" s="36"/>
      <c r="AF26" s="36"/>
      <c r="AG26" s="36"/>
      <c r="AH26" s="36"/>
      <c r="AI26" s="32"/>
      <c r="AJ26" s="24"/>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t="s">
        <v>40</v>
      </c>
    </row>
    <row r="27" spans="1:138" s="25" customFormat="1" ht="6" customHeight="1">
      <c r="A27" s="21"/>
      <c r="B27" s="22"/>
      <c r="C27" s="21"/>
      <c r="D27" s="21"/>
      <c r="E27" s="21"/>
      <c r="F27" s="20"/>
      <c r="G27" s="27"/>
      <c r="H27" s="27"/>
      <c r="I27" s="27"/>
      <c r="J27" s="20"/>
      <c r="K27" s="27"/>
      <c r="L27" s="26"/>
      <c r="M27" s="26"/>
      <c r="N27" s="59"/>
      <c r="O27" s="26"/>
      <c r="P27" s="27"/>
      <c r="Q27" s="27"/>
      <c r="R27" s="21"/>
      <c r="S27" s="83"/>
      <c r="T27" s="20"/>
      <c r="U27" s="20"/>
      <c r="V27" s="20"/>
      <c r="W27" s="28"/>
      <c r="X27" s="27"/>
      <c r="Y27" s="26"/>
      <c r="Z27" s="21"/>
      <c r="AA27" s="26"/>
      <c r="AB27" s="26"/>
      <c r="AC27" s="27"/>
      <c r="AD27" s="20"/>
      <c r="AE27" s="27"/>
      <c r="AF27" s="27"/>
      <c r="AG27" s="27"/>
      <c r="AH27" s="20"/>
      <c r="AI27" s="32"/>
      <c r="AJ27" s="24"/>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t="s">
        <v>40</v>
      </c>
    </row>
    <row r="28" spans="1:138" s="25" customFormat="1">
      <c r="A28" s="21"/>
      <c r="B28" s="22"/>
      <c r="C28" s="21"/>
      <c r="D28" s="21"/>
      <c r="E28" s="21"/>
      <c r="F28" s="60"/>
      <c r="G28" s="20"/>
      <c r="H28" s="20"/>
      <c r="I28" s="20"/>
      <c r="J28" s="60"/>
      <c r="K28" s="20"/>
      <c r="L28" s="21"/>
      <c r="M28" s="21"/>
      <c r="N28" s="60"/>
      <c r="O28" s="21"/>
      <c r="P28" s="20"/>
      <c r="Q28" s="20"/>
      <c r="R28" s="61"/>
      <c r="S28" s="83"/>
      <c r="T28" s="21"/>
      <c r="U28" s="21"/>
      <c r="V28" s="60"/>
      <c r="W28" s="20"/>
      <c r="X28" s="20"/>
      <c r="Y28" s="20"/>
      <c r="Z28" s="60"/>
      <c r="AA28" s="20"/>
      <c r="AB28" s="21"/>
      <c r="AC28" s="21"/>
      <c r="AD28" s="60"/>
      <c r="AE28" s="21"/>
      <c r="AF28" s="20"/>
      <c r="AG28" s="20"/>
      <c r="AH28" s="61"/>
      <c r="AI28" s="32"/>
      <c r="AJ28" s="24"/>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t="s">
        <v>40</v>
      </c>
    </row>
    <row r="29" spans="1:138" s="25" customFormat="1">
      <c r="A29" s="21"/>
      <c r="B29" s="22"/>
      <c r="C29" s="21"/>
      <c r="D29" s="119" t="str">
        <f>IF(ISERROR(VLOOKUP(1,$CC$106:$EH$206,54,FALSE))=FALSE,TEXT(VLOOKUP(1,$CC$106:$EH$206,54,FALSE)/$DI$108,"0.0%")&amp;IF($Z2&lt;&gt;""," ("&amp;IF(VLOOKUP(1,$CC$106:$EH$206,58,FALSE)&gt;0,"+","")&amp;TEXT(VLOOKUP(1,$CC$106:$EH$206,58,FALSE)*100,"0.0")&amp;"pts)",""),"")</f>
        <v>19.0%</v>
      </c>
      <c r="E29" s="120"/>
      <c r="F29" s="121"/>
      <c r="G29" s="20"/>
      <c r="H29" s="119" t="str">
        <f>IF(ISERROR(VLOOKUP(2,$CC$106:$EH$206,54,FALSE))=FALSE,TEXT(VLOOKUP(2,$CC$106:$EH$206,54,FALSE)/$DI$108,"0.0%")&amp;IF($Z2&lt;&gt;""," ("&amp;IF(VLOOKUP(2,$CC$106:$EH$206,58,FALSE)&gt;0,"+","")&amp;TEXT(VLOOKUP(2,$CC$106:$EH$206,58,FALSE)*100,"0.0")&amp;"pts)",""),"")</f>
        <v>16.0%</v>
      </c>
      <c r="I29" s="120"/>
      <c r="J29" s="121"/>
      <c r="K29" s="18"/>
      <c r="L29" s="119" t="str">
        <f>IF(ISERROR(VLOOKUP(3,$CC$106:$EH$206,54,FALSE))=FALSE,TEXT(VLOOKUP(3,$CC$106:$EH$206,54,FALSE)/$DI$108,"0.0%")&amp;IF($Z2&lt;&gt;""," ("&amp;IF(VLOOKUP(3,$CC$106:$EH$206,58,FALSE)&gt;0,"+","")&amp;TEXT(VLOOKUP(3,$CC$106:$EH$206,58,FALSE)*100,"0.0")&amp;"pts)",""),"")</f>
        <v>13.8%</v>
      </c>
      <c r="M29" s="120"/>
      <c r="N29" s="121"/>
      <c r="P29" s="119" t="str">
        <f>IF(ISERROR(VLOOKUP(4,$CC$106:$EH$206,54,FALSE))=FALSE,TEXT(VLOOKUP(4,$CC$106:$EH$206,54,FALSE)/$DI$108,"0.0%")&amp;IF($Z2&lt;&gt;""," ("&amp;IF(VLOOKUP(4,$CC$106:$EH$206,58,FALSE)&gt;0,"+","")&amp;TEXT(VLOOKUP(4,$CC$106:$EH$206,58,FALSE)*100,"0.0")&amp;"pts)",""),"")</f>
        <v>6.3%</v>
      </c>
      <c r="Q29" s="120"/>
      <c r="R29" s="121"/>
      <c r="S29" s="83"/>
      <c r="T29" s="110" t="str">
        <f>IF(ISERROR(VLOOKUP(1,$CM$106:$EH$206,47,FALSE))=FALSE,TEXT(VLOOKUP(1,$CM$106:$DJ$206,24,FALSE)/$DJ$108,"0.0%")&amp;IF($Z2&lt;&gt;""," ("&amp;IF(VLOOKUP(1,$CM$106:$EH$206,47,FALSE)&gt;0,"+","")&amp;TEXT(VLOOKUP(1,$CM$106:$EH$206,47,FALSE)*100,"0.0")&amp;"pts)",""),"")</f>
        <v>37.1%</v>
      </c>
      <c r="U29" s="111"/>
      <c r="V29" s="112"/>
      <c r="W29" s="20"/>
      <c r="X29" s="110" t="str">
        <f>IF(ISERROR(VLOOKUP(2,$CM$106:$EH$206,47,FALSE))=FALSE,TEXT(VLOOKUP(2,$CM$106:$DJ$206,24,FALSE)/$DJ$108,"0.0%")&amp;IF($Z2&lt;&gt;""," ("&amp;IF(VLOOKUP(2,$CM$106:$EH$206,47,FALSE)&gt;0,"+","")&amp;TEXT(VLOOKUP(2,$CM$106:$EH$206,47,FALSE)*100,"0.0")&amp;"pts)",""),"")</f>
        <v>25.1%</v>
      </c>
      <c r="Y29" s="111"/>
      <c r="Z29" s="112"/>
      <c r="AA29" s="18"/>
      <c r="AB29" s="110" t="str">
        <f>IF(ISERROR(VLOOKUP(3,$CM$106:$EH$206,47,FALSE))=FALSE,TEXT(VLOOKUP(3,$CM$106:$DJ$206,24,FALSE)/$DJ$108,"0.0%")&amp;IF($Z2&lt;&gt;""," ("&amp;IF(VLOOKUP(3,$CM$106:$EH$206,47,FALSE)&gt;0,"+","")&amp;TEXT(VLOOKUP(3,$CM$106:$EH$206,47,FALSE)*100,"0.0")&amp;"pts)",""),"")</f>
        <v>16.0%</v>
      </c>
      <c r="AC29" s="111"/>
      <c r="AD29" s="112"/>
      <c r="AF29" s="110" t="str">
        <f>IF(ISERROR(VLOOKUP(4,$CM$106:$EH$206,47,FALSE))=FALSE,TEXT(VLOOKUP(4,$CM$106:$DJ$206,24,FALSE)/$DJ$108,"0.0%")&amp;IF($Z2&lt;&gt;""," ("&amp;IF(VLOOKUP(4,$CM$106:$EH$206,47,FALSE)&gt;0,"+","")&amp;TEXT(VLOOKUP(4,$CM$106:$EH$206,47,FALSE)*100,"0.0")&amp;"pts)",""),"")</f>
        <v>15.4%</v>
      </c>
      <c r="AG29" s="111"/>
      <c r="AH29" s="112"/>
      <c r="AI29" s="32"/>
      <c r="AJ29" s="24"/>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t="s">
        <v>40</v>
      </c>
    </row>
    <row r="30" spans="1:138" s="25" customFormat="1" ht="50.25" customHeight="1">
      <c r="A30" s="21"/>
      <c r="B30" s="22"/>
      <c r="C30" s="21"/>
      <c r="D30" s="113" t="str">
        <f>IF(ISERROR(VLOOKUP(1,$CC$106:$EH$206,54,FALSE))=FALSE,MID($D$8,11,LEN($D$8)-10)&amp;" $ Leaked to "&amp;VLOOKUP(1,$CC$106:$CV$206,20,FALSE)&amp;IF($Z1&lt;&gt;""," ("&amp;TEXT(VLOOKUP(1,$CC$106:$EH$206,54,FALSE)/1000000,"$#,##0.0")&amp;"MM)",""),"")</f>
        <v>INTERNAL ANALGESICS $ Leaked to MASS/SUPCEN</v>
      </c>
      <c r="E30" s="114"/>
      <c r="F30" s="115"/>
      <c r="G30" s="20"/>
      <c r="H30" s="113" t="str">
        <f>IF(ISERROR(VLOOKUP(2,$CC$106:$EH$206,54,FALSE))=FALSE,MID($D$8,11,LEN($D$8)-10)&amp;" $ Leaked to "&amp;VLOOKUP(2,$CC$106:$CV$206,20,FALSE)&amp;IF($Z1&lt;&gt;""," ("&amp;TEXT(VLOOKUP(2,$CC$106:$EH$206,54,FALSE)/1000000,"$#,##0.0")&amp;"MM)",""),"")</f>
        <v>INTERNAL ANALGESICS $ Leaked to FOOD</v>
      </c>
      <c r="I30" s="114"/>
      <c r="J30" s="115"/>
      <c r="K30" s="20"/>
      <c r="L30" s="113" t="str">
        <f>IF(ISERROR(VLOOKUP(3,$CC$106:$EH$206,54,FALSE))=FALSE,MID($D$8,11,LEN($D$8)-10)&amp;" $ Leaked to "&amp;VLOOKUP(3,$CC$106:$CV$206,20,FALSE)&amp;IF($Z1&lt;&gt;""," ("&amp;TEXT(VLOOKUP(3,$CC$106:$EH$206,54,FALSE)/1000000,"$#,##0.0")&amp;"MM)",""),"")</f>
        <v>INTERNAL ANALGESICS $ Leaked to DRUG</v>
      </c>
      <c r="M30" s="114"/>
      <c r="N30" s="115"/>
      <c r="P30" s="113" t="str">
        <f>IF(ISERROR(VLOOKUP(4,$CC$106:$EH$206,54,FALSE))=FALSE,MID($D$8,11,LEN($D$8)-10)&amp;" $ Leaked to "&amp;VLOOKUP(4,$CC$106:$CV$206,20,FALSE)&amp;IF($Z1&lt;&gt;""," ("&amp;TEXT(VLOOKUP(4,$CC$106:$EH$206,54,FALSE)/1000000,"$#,##0.0")&amp;"MM)",""),"")</f>
        <v>INTERNAL ANALGESICS $ Leaked to CLUB</v>
      </c>
      <c r="Q30" s="114"/>
      <c r="R30" s="115"/>
      <c r="S30" s="83"/>
      <c r="T30" s="116" t="str">
        <f>IF(ISERROR(VLOOKUP(1,$CM$106:$CV$206,10,FALSE))=FALSE,MID($D$8,11,LEN($D$8)-10)&amp;" $ Leaked to "&amp;VLOOKUP(1,$CM$106:$CV$206,10,FALSE)&amp;IF($Z1&lt;&gt;""," ("&amp;TEXT(VLOOKUP(1,$CM$106:$DJ$206,24,FALSE)/1000000,"$#,##0.0")&amp;"MM)",""),"")</f>
        <v>INTERNAL ANALGESICS $ Leaked to MASS/SUPCEN</v>
      </c>
      <c r="U30" s="117"/>
      <c r="V30" s="118"/>
      <c r="W30" s="20"/>
      <c r="X30" s="116" t="str">
        <f>IF(ISERROR(VLOOKUP(2,$CM$106:$CV$206,10,FALSE))=FALSE,MID($D$8,11,LEN($D$8)-10)&amp;" $ Leaked to "&amp;VLOOKUP(2,$CM$106:$CV$206,10,FALSE)&amp;IF($Z1&lt;&gt;""," ("&amp;TEXT(VLOOKUP(2,$CM$106:$DJ$206,24,FALSE)/1000000,"$#,##0.0")&amp;"MM)",""),"")</f>
        <v>INTERNAL ANALGESICS $ Leaked to FOOD</v>
      </c>
      <c r="Y30" s="117"/>
      <c r="Z30" s="118"/>
      <c r="AA30" s="20"/>
      <c r="AB30" s="116" t="str">
        <f>IF(ISERROR(VLOOKUP(3,$CM$106:$CV$206,10,FALSE))=FALSE,MID($D$8,11,LEN($D$8)-10)&amp;" $ Leaked to "&amp;VLOOKUP(3,$CM$106:$CV$206,10,FALSE)&amp;IF($Z1&lt;&gt;""," ("&amp;TEXT(VLOOKUP(3,$CM$106:$DJ$206,24,FALSE)/1000000,"$#,##0.0")&amp;"MM)",""),"")</f>
        <v>INTERNAL ANALGESICS $ Leaked to CLUB</v>
      </c>
      <c r="AC30" s="117"/>
      <c r="AD30" s="118"/>
      <c r="AF30" s="116" t="str">
        <f>IF(ISERROR(VLOOKUP(4,$CM$106:$CV$206,10,FALSE))=FALSE,MID($D$8,11,LEN($D$8)-10)&amp;" $ Leaked to "&amp;VLOOKUP(4,$CM$106:$CV$206,10,FALSE)&amp;IF($Z1&lt;&gt;""," ("&amp;TEXT(VLOOKUP(4,$CM$106:$DJ$206,24,FALSE)/1000000,"$#,##0.0")&amp;"MM)",""),"")</f>
        <v>INTERNAL ANALGESICS $ Leaked to DRUG</v>
      </c>
      <c r="AG30" s="117"/>
      <c r="AH30" s="118"/>
      <c r="AI30" s="32"/>
      <c r="AJ30" s="24"/>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t="s">
        <v>40</v>
      </c>
    </row>
    <row r="31" spans="1:138" s="25" customFormat="1" ht="7.5" customHeight="1">
      <c r="A31" s="21"/>
      <c r="B31" s="22"/>
      <c r="C31" s="21"/>
      <c r="D31" s="21"/>
      <c r="E31" s="21"/>
      <c r="F31" s="20"/>
      <c r="G31" s="20"/>
      <c r="H31" s="20"/>
      <c r="I31" s="20"/>
      <c r="J31" s="20"/>
      <c r="K31" s="20"/>
      <c r="L31" s="21"/>
      <c r="M31" s="21"/>
      <c r="N31" s="21"/>
      <c r="O31" s="21"/>
      <c r="P31" s="20"/>
      <c r="Q31" s="20"/>
      <c r="R31" s="21"/>
      <c r="S31" s="83"/>
      <c r="T31" s="21"/>
      <c r="U31" s="21"/>
      <c r="V31" s="20"/>
      <c r="W31" s="20"/>
      <c r="X31" s="20"/>
      <c r="Y31" s="20"/>
      <c r="Z31" s="20"/>
      <c r="AA31" s="20"/>
      <c r="AB31" s="21"/>
      <c r="AC31" s="21"/>
      <c r="AD31" s="21"/>
      <c r="AE31" s="21"/>
      <c r="AF31" s="20"/>
      <c r="AG31" s="20"/>
      <c r="AH31" s="21"/>
      <c r="AI31" s="32"/>
      <c r="AJ31" s="24"/>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t="s">
        <v>40</v>
      </c>
    </row>
    <row r="32" spans="1:138" s="25" customFormat="1" ht="12.75" customHeight="1">
      <c r="A32" s="21"/>
      <c r="B32" s="22"/>
      <c r="C32" s="21"/>
      <c r="D32" s="57" t="str">
        <f>IF(ISERROR(VLOOKUP(1,$CE$109:$DM$206,33,FALSE))=FALSE,TEXT(VLOOKUP(1,$CE$109:$DM$206,33,FALSE)/$DI$108,"0.0%"),"")</f>
        <v>13.4%</v>
      </c>
      <c r="E32" s="109" t="str">
        <f>IF(ISERROR(VLOOKUP(1,$CE$109:$CV$206,18,FALSE))=FALSE,VLOOKUP(1,$CE$109:$CV$206,18,FALSE),"")</f>
        <v>Walmart Mass+Supcen KA</v>
      </c>
      <c r="F32" s="109"/>
      <c r="G32" s="40"/>
      <c r="H32" s="57" t="str">
        <f>IF(ISERROR(VLOOKUP(1,$CG$109:$DM$206,31,FALSE))=FALSE,TEXT(VLOOKUP(1,$CG$109:$DM$206,31,FALSE)/$DI$108,"0.0%"),"")</f>
        <v>2.3%</v>
      </c>
      <c r="I32" s="109" t="str">
        <f>IF(ISERROR(VLOOKUP(1,$CG$109:$CV$206,16,FALSE))=FALSE,VLOOKUP(1,$CG$109:$CV$206,16,FALSE),"")</f>
        <v>Kroger KA</v>
      </c>
      <c r="J32" s="109"/>
      <c r="K32" s="41"/>
      <c r="L32" s="57" t="str">
        <f>IF(ISERROR(VLOOKUP(1,$CI$109:$DM$206,29,FALSE))=FALSE,TEXT(VLOOKUP(1,$CI$109:$DM$206,29,FALSE)/$DI$108,"0.0%"),"")</f>
        <v>8.8%</v>
      </c>
      <c r="M32" s="109" t="str">
        <f>IF(ISERROR(VLOOKUP(1,$CI$109:$CV$206,14,FALSE))=FALSE,VLOOKUP(1,$CI$109:$CV$206,14,FALSE),"")</f>
        <v>CVS Pharmacy KA</v>
      </c>
      <c r="N32" s="109"/>
      <c r="O32" s="41"/>
      <c r="P32" s="57" t="str">
        <f>IF(ISERROR(VLOOKUP(1,$CK$109:$DM$206,27,FALSE))=FALSE,TEXT(VLOOKUP(1,$CK$109:$DM$206,27,FALSE)/$DI$108,"0.0%"),"")</f>
        <v>2.9%</v>
      </c>
      <c r="Q32" s="109" t="str">
        <f>IF(ISERROR(VLOOKUP(1,$CK$109:$CV$206,12,FALSE))=FALSE,VLOOKUP(1,$CK$109:$CV$206,12,FALSE),"")</f>
        <v>Costco KA</v>
      </c>
      <c r="R32" s="109"/>
      <c r="S32" s="83"/>
      <c r="T32" s="57" t="str">
        <f>IF(ISERROR(VLOOKUP(1,$CO$109:$DJ$206,22,FALSE))=FALSE,TEXT(VLOOKUP(1,$CO$109:$DJ$206,22,FALSE)/$DJ$108,"0.0%"),"")</f>
        <v>29.2%</v>
      </c>
      <c r="U32" s="109" t="str">
        <f>IF(ISERROR(VLOOKUP(1,$CO$109:$CV$206,8,FALSE))=FALSE,VLOOKUP(1,$CO$109:$CV$206,8,FALSE),"")</f>
        <v>Walmart Mass+Supcen KA</v>
      </c>
      <c r="V32" s="109"/>
      <c r="W32" s="40"/>
      <c r="X32" s="57" t="str">
        <f>IF(ISERROR(VLOOKUP(1,$CQ$109:$DJ$206,20,FALSE))=FALSE,TEXT(VLOOKUP(1,$CQ$109:$DJ$206,20,FALSE)/$DJ$108,"0.0%"),"")</f>
        <v>3.6%</v>
      </c>
      <c r="Y32" s="109" t="str">
        <f>IF(ISERROR(VLOOKUP(1,$CQ$109:$CV$206,6,FALSE))=FALSE,VLOOKUP(1,$CQ$109:$CV$206,6,FALSE),"")</f>
        <v>Kroger KA</v>
      </c>
      <c r="Z32" s="109"/>
      <c r="AA32" s="58"/>
      <c r="AB32" s="57" t="str">
        <f>IF(ISERROR(VLOOKUP(1,$CS$109:$DJ$206,18,FALSE))=FALSE,TEXT(VLOOKUP(1,$CS$109:$DJ$206,18,FALSE)/$DJ$108,"0.0%"),"")</f>
        <v>7.5%</v>
      </c>
      <c r="AC32" s="109" t="str">
        <f>IF(ISERROR(VLOOKUP(1,$CS$109:$CV$206,4,FALSE))=FALSE,VLOOKUP(1,$CS$109:$CV$206,4,FALSE),"")</f>
        <v>Costco KA</v>
      </c>
      <c r="AD32" s="109"/>
      <c r="AE32" s="58"/>
      <c r="AF32" s="57" t="str">
        <f>IF(ISERROR(VLOOKUP(1,$CU$109:$DJ$206,16,FALSE))=FALSE,TEXT(VLOOKUP(1,$CU$109:$DJ$206,16,FALSE)/$DJ$108,"0.0%"),"")</f>
        <v>9.6%</v>
      </c>
      <c r="AG32" s="109" t="str">
        <f>IF(ISERROR(VLOOKUP(1,$CU$109:$CV$206,2,FALSE))=FALSE,VLOOKUP(1,$CU$109:$CV$206,2,FALSE),"")</f>
        <v>CVS Pharmacy KA</v>
      </c>
      <c r="AH32" s="109"/>
      <c r="AI32" s="32"/>
      <c r="AJ32" s="24"/>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t="s">
        <v>40</v>
      </c>
    </row>
    <row r="33" spans="1:138" s="25" customFormat="1" ht="12.75" customHeight="1">
      <c r="A33" s="21"/>
      <c r="B33" s="22"/>
      <c r="C33" s="21"/>
      <c r="D33" s="76" t="str">
        <f>IF(Z$2&lt;&gt;"",IF(D32&lt;&gt;"",(VLOOKUP(1,$CE$109:$DM$206,33,FALSE)/$DI$108-(VLOOKUP(1,$CE$109:$DM$206,33,FALSE)-VLOOKUP(1,$CE$109:$DZ$206,48,FALSE))/($DI$108-$DX$108))*100,""),"")</f>
        <v/>
      </c>
      <c r="E33" s="109"/>
      <c r="F33" s="109"/>
      <c r="G33" s="40"/>
      <c r="H33" s="76" t="str">
        <f>IF(Z$2&lt;&gt;"",IF(H32&lt;&gt;"",(VLOOKUP(1,$CG$109:$DM$206,31,FALSE)/$DI$108-(VLOOKUP(1,$CG$109:$DM$206,31,FALSE)-VLOOKUP(1,$CG$109:$DZ$206,46,FALSE))/($DI$108-$DX$108))*100,""),"")</f>
        <v/>
      </c>
      <c r="I33" s="109"/>
      <c r="J33" s="109"/>
      <c r="K33" s="41"/>
      <c r="L33" s="76" t="str">
        <f>IF(Z$2&lt;&gt;"",IF(L32&lt;&gt;"",(VLOOKUP(1,$CI$109:$DM$206,29,FALSE)/$DI$108-(VLOOKUP(1,$CI$109:$DM$206,29,FALSE)-VLOOKUP(1,$CI$109:$DZ$206,44,FALSE))/($DI$108-$DX$108))*100,""),"")</f>
        <v/>
      </c>
      <c r="M33" s="109"/>
      <c r="N33" s="109"/>
      <c r="O33" s="41"/>
      <c r="P33" s="76" t="str">
        <f>IF(Z$2&lt;&gt;"",IF(P32&lt;&gt;"",(VLOOKUP(1,$CK$109:$DM$206,27,FALSE)/$DI$108-(VLOOKUP(1,$CK$109:$DM$206,27,FALSE)-VLOOKUP(1,$CK$109:$DZ$206,42,FALSE))/($DI$108-$DX$108))*100,""),"")</f>
        <v/>
      </c>
      <c r="Q33" s="109"/>
      <c r="R33" s="109"/>
      <c r="S33" s="83"/>
      <c r="T33" s="76" t="str">
        <f>IF(Z$2&lt;&gt;"",IF(T32&lt;&gt;"",(VLOOKUP(1,$CO$109:$DJ$206,22,FALSE)/$DJ$108-(VLOOKUP(1,$CO$109:$DJ$206,22,FALSE)-VLOOKUP(1,$CO$109:$DZ$206,37,FALSE))/($DJ$108-$DY$108))*100,""),"")</f>
        <v/>
      </c>
      <c r="U33" s="109"/>
      <c r="V33" s="109"/>
      <c r="W33" s="40"/>
      <c r="X33" s="76" t="str">
        <f>IF(Z$2&lt;&gt;"",IF(X32&lt;&gt;"",(VLOOKUP(1,$CQ$109:$DJ$206,20,FALSE)/$DJ$108-(VLOOKUP(1,$CQ$109:$DJ$206,20,FALSE)-VLOOKUP(1,$CQ$109:$DZ$206,35,FALSE))/($DJ$108-$DY$108))*100,""),"")</f>
        <v/>
      </c>
      <c r="Y33" s="109"/>
      <c r="Z33" s="109"/>
      <c r="AA33" s="58"/>
      <c r="AB33" s="76" t="str">
        <f>IF(Z$2&lt;&gt;"",IF(AB32&lt;&gt;"",(VLOOKUP(1,$CS$109:$DJ$206,18,FALSE)/$DJ$108-(VLOOKUP(1,$CS$109:$DJ$206,18,FALSE)-VLOOKUP(1,$CS$109:$DZ$206,33,FALSE))/($DJ$108-$DY$108))*100,""),"")</f>
        <v/>
      </c>
      <c r="AC33" s="109"/>
      <c r="AD33" s="109"/>
      <c r="AE33" s="58"/>
      <c r="AF33" s="76" t="str">
        <f>IF(Z$2&lt;&gt;"",IF(AF32&lt;&gt;"",(VLOOKUP(1,$CU$109:$DJ$206,16,FALSE)/$DJ$108-(VLOOKUP(1,$CU$109:$DJ$206,16,FALSE)-VLOOKUP(1,$CU$109:$DZ$206,31,FALSE))/($DJ$108-$DY$108))*100,""),"")</f>
        <v/>
      </c>
      <c r="AG33" s="109"/>
      <c r="AH33" s="109"/>
      <c r="AI33" s="32"/>
      <c r="AJ33" s="24"/>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t="s">
        <v>40</v>
      </c>
    </row>
    <row r="34" spans="1:138" s="25" customFormat="1" ht="12.75" customHeight="1">
      <c r="A34" s="21"/>
      <c r="B34" s="22"/>
      <c r="C34" s="21"/>
      <c r="D34" s="57" t="str">
        <f>IF(ISERROR(VLOOKUP(2,$CE$109:$DM$206,33,FALSE))=FALSE,TEXT(VLOOKUP(2,$CE$109:$DM$206,33,FALSE)/$DI$108,"0.0%"),"")</f>
        <v>4.6%</v>
      </c>
      <c r="E34" s="109" t="str">
        <f>IF(ISERROR(VLOOKUP(2,$CE$109:$CV$206,18,FALSE))=FALSE,VLOOKUP(2,$CE$109:$CV$206,18,FALSE),"")</f>
        <v>Target Mass+SupCen KA</v>
      </c>
      <c r="F34" s="109"/>
      <c r="G34" s="40"/>
      <c r="H34" s="57" t="str">
        <f>IF(ISERROR(VLOOKUP(2,$CG$109:$DM$206,31,FALSE))=FALSE,TEXT(VLOOKUP(2,$CG$109:$DM$206,31,FALSE)/$DI$108,"0.0%"),"")</f>
        <v>0.6%</v>
      </c>
      <c r="I34" s="109" t="str">
        <f>IF(ISERROR(VLOOKUP(2,$CG$109:$CV$206,16,FALSE))=FALSE,VLOOKUP(2,$CG$109:$CV$206,16,FALSE),"")</f>
        <v>Albertsons LLC+SuperValu KA</v>
      </c>
      <c r="J34" s="109"/>
      <c r="K34" s="41"/>
      <c r="L34" s="57" t="str">
        <f>IF(ISERROR(VLOOKUP(2,$CI$109:$DM$206,29,FALSE))=FALSE,TEXT(VLOOKUP(2,$CI$109:$DM$206,29,FALSE)/$DI$108,"0.0%"),"")</f>
        <v>4.3%</v>
      </c>
      <c r="M34" s="109" t="str">
        <f>IF(ISERROR(VLOOKUP(2,$CI$109:$CV$206,14,FALSE))=FALSE,VLOOKUP(2,$CI$109:$CV$206,14,FALSE),"")</f>
        <v>Rite Aid Drug KA</v>
      </c>
      <c r="N34" s="109"/>
      <c r="O34" s="41"/>
      <c r="P34" s="57" t="str">
        <f>IF(ISERROR(VLOOKUP(2,$CK$109:$DM$206,27,FALSE))=FALSE,TEXT(VLOOKUP(2,$CK$109:$DM$206,27,FALSE)/$DI$108,"0.0%"),"")</f>
        <v>2.4%</v>
      </c>
      <c r="Q34" s="109" t="str">
        <f>IF(ISERROR(VLOOKUP(2,$CK$109:$CV$206,12,FALSE))=FALSE,VLOOKUP(2,$CK$109:$CV$206,12,FALSE),"")</f>
        <v>Sam's Club KA</v>
      </c>
      <c r="R34" s="109"/>
      <c r="S34" s="83"/>
      <c r="T34" s="57" t="str">
        <f>IF(ISERROR(VLOOKUP(2,$CO$109:$DJ$206,22,FALSE))=FALSE,TEXT(VLOOKUP(2,$CO$109:$DJ$206,22,FALSE)/$DJ$108,"0.0%"),"")</f>
        <v>6.3%</v>
      </c>
      <c r="U34" s="109" t="str">
        <f>IF(ISERROR(VLOOKUP(2,$CO$109:$CV$206,8,FALSE))=FALSE,VLOOKUP(2,$CO$109:$CV$206,8,FALSE),"")</f>
        <v>Target Mass+SupCen KA</v>
      </c>
      <c r="V34" s="109"/>
      <c r="W34" s="40"/>
      <c r="X34" s="57" t="str">
        <f>IF(ISERROR(VLOOKUP(2,$CQ$109:$DJ$206,20,FALSE))=FALSE,TEXT(VLOOKUP(2,$CQ$109:$DJ$206,20,FALSE)/$DJ$108,"0.0%"),"")</f>
        <v>1.0%</v>
      </c>
      <c r="Y34" s="109" t="str">
        <f>IF(ISERROR(VLOOKUP(2,$CQ$109:$CV$206,6,FALSE))=FALSE,VLOOKUP(2,$CQ$109:$CV$206,6,FALSE),"")</f>
        <v>Safeway KA</v>
      </c>
      <c r="Z34" s="109"/>
      <c r="AA34" s="58"/>
      <c r="AB34" s="57" t="str">
        <f>IF(ISERROR(VLOOKUP(2,$CS$109:$DJ$206,18,FALSE))=FALSE,TEXT(VLOOKUP(2,$CS$109:$DJ$206,18,FALSE)/$DJ$108,"0.0%"),"")</f>
        <v>6.6%</v>
      </c>
      <c r="AC34" s="109" t="str">
        <f>IF(ISERROR(VLOOKUP(2,$CS$109:$CV$206,4,FALSE))=FALSE,VLOOKUP(2,$CS$109:$CV$206,4,FALSE),"")</f>
        <v>Sam's Club KA</v>
      </c>
      <c r="AD34" s="109"/>
      <c r="AE34" s="58"/>
      <c r="AF34" s="57" t="str">
        <f>IF(ISERROR(VLOOKUP(2,$CU$109:$DJ$206,16,FALSE))=FALSE,TEXT(VLOOKUP(2,$CU$109:$DJ$206,16,FALSE)/$DJ$108,"0.0%"),"")</f>
        <v>4.4%</v>
      </c>
      <c r="AG34" s="109" t="str">
        <f>IF(ISERROR(VLOOKUP(2,$CU$109:$CV$206,2,FALSE))=FALSE,VLOOKUP(2,$CU$109:$CV$206,2,FALSE),"")</f>
        <v>Rite Aid Drug KA</v>
      </c>
      <c r="AH34" s="109"/>
      <c r="AI34" s="32"/>
      <c r="AJ34" s="24"/>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t="s">
        <v>40</v>
      </c>
    </row>
    <row r="35" spans="1:138" s="25" customFormat="1" ht="12.75" customHeight="1">
      <c r="A35" s="21"/>
      <c r="B35" s="22"/>
      <c r="C35" s="21"/>
      <c r="D35" s="76" t="str">
        <f>IF(Z$2&lt;&gt;"",IF(D34&lt;&gt;"",(VLOOKUP(2,$CE$109:$DM$206,33,FALSE)/$DI$108-(VLOOKUP(2,$CE$109:$DM$206,33,FALSE)-VLOOKUP(2,$CE$109:$DZ$206,48,FALSE))/($DI$108-$DX$108))*100,""),"")</f>
        <v/>
      </c>
      <c r="E35" s="109"/>
      <c r="F35" s="109"/>
      <c r="G35" s="40"/>
      <c r="H35" s="76" t="str">
        <f>IF(Z$2&lt;&gt;"",IF(H34&lt;&gt;"",(VLOOKUP(2,$CG$109:$DM$206,31,FALSE)/$DI$108-(VLOOKUP(2,$CG$109:$DM$206,31,FALSE)-VLOOKUP(2,$CG$109:$DZ$206,46,FALSE))/($DI$108-$DX$108))*100,""),"")</f>
        <v/>
      </c>
      <c r="I35" s="109"/>
      <c r="J35" s="109"/>
      <c r="K35" s="41"/>
      <c r="L35" s="76" t="str">
        <f>IF(Z$2&lt;&gt;"",IF(L34&lt;&gt;"",(VLOOKUP(2,$CI$109:$DM$206,29,FALSE)/$DI$108-(VLOOKUP(2,$CI$109:$DM$206,29,FALSE)-VLOOKUP(2,$CI$109:$DZ$206,44,FALSE))/($DI$108-$DX$108))*100,""),"")</f>
        <v/>
      </c>
      <c r="M35" s="109"/>
      <c r="N35" s="109"/>
      <c r="O35" s="41"/>
      <c r="P35" s="76" t="str">
        <f>IF(Z$2&lt;&gt;"",IF(P34&lt;&gt;"",(VLOOKUP(2,$CK$109:$DM$206,27,FALSE)/$DI$108-(VLOOKUP(2,$CK$109:$DM$206,27,FALSE)-VLOOKUP(2,$CK$109:$DZ$206,42,FALSE))/($DI$108-$DX$108))*100,""),"")</f>
        <v/>
      </c>
      <c r="Q35" s="109"/>
      <c r="R35" s="109"/>
      <c r="S35" s="83"/>
      <c r="T35" s="76" t="str">
        <f>IF(Z$2&lt;&gt;"",IF(T34&lt;&gt;"",(VLOOKUP(2,$CO$109:$DJ$206,22,FALSE)/$DJ$108-(VLOOKUP(2,$CO$109:$DJ$206,22,FALSE)-VLOOKUP(2,$CO$109:$DZ$206,37,FALSE))/($DJ$108-$DY$108))*100,""),"")</f>
        <v/>
      </c>
      <c r="U35" s="109"/>
      <c r="V35" s="109"/>
      <c r="W35" s="40"/>
      <c r="X35" s="76" t="str">
        <f>IF(Z$2&lt;&gt;"",IF(X34&lt;&gt;"",(VLOOKUP(2,$CQ$109:$DJ$206,20,FALSE)/$DJ$108-(VLOOKUP(2,$CQ$109:$DJ$206,20,FALSE)-VLOOKUP(2,$CQ$109:$DZ$206,35,FALSE))/($DJ$108-$DY$108))*100,""),"")</f>
        <v/>
      </c>
      <c r="Y35" s="109"/>
      <c r="Z35" s="109"/>
      <c r="AA35" s="58"/>
      <c r="AB35" s="76" t="str">
        <f>IF(Z$2&lt;&gt;"",IF(AB34&lt;&gt;"",(VLOOKUP(2,$CS$109:$DJ$206,18,FALSE)/$DJ$108-(VLOOKUP(2,$CS$109:$DJ$206,18,FALSE)-VLOOKUP(2,$CS$109:$DZ$206,33,FALSE))/($DJ$108-$DY$108))*100,""),"")</f>
        <v/>
      </c>
      <c r="AC35" s="109"/>
      <c r="AD35" s="109"/>
      <c r="AE35" s="58"/>
      <c r="AF35" s="76" t="str">
        <f>IF(Z$2&lt;&gt;"",IF(AF34&lt;&gt;"",(VLOOKUP(2,$CU$109:$DJ$206,16,FALSE)/$DJ$108-(VLOOKUP(2,$CU$109:$DJ$206,16,FALSE)-VLOOKUP(2,$CU$109:$DZ$206,31,FALSE))/($DJ$108-$DY$108))*100,""),"")</f>
        <v/>
      </c>
      <c r="AG35" s="109"/>
      <c r="AH35" s="109"/>
      <c r="AI35" s="32"/>
      <c r="AJ35" s="24"/>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t="s">
        <v>40</v>
      </c>
    </row>
    <row r="36" spans="1:138" s="25" customFormat="1" ht="12.75" customHeight="1">
      <c r="A36" s="21"/>
      <c r="B36" s="22"/>
      <c r="C36" s="21"/>
      <c r="D36" s="57" t="str">
        <f>IF(ISERROR(VLOOKUP(3,$CE$109:$DM$206,33,FALSE))=FALSE,TEXT(VLOOKUP(3,$CE$109:$DM$206,33,FALSE)/$DI$108,"0.0%"),"")</f>
        <v>0.6%</v>
      </c>
      <c r="E36" s="109" t="str">
        <f>IF(ISERROR(VLOOKUP(3,$CE$109:$CV$206,18,FALSE))=FALSE,VLOOKUP(3,$CE$109:$CV$206,18,FALSE),"")</f>
        <v>Kmart Mass+Supcen KA</v>
      </c>
      <c r="F36" s="109"/>
      <c r="G36" s="40"/>
      <c r="H36" s="57" t="str">
        <f>IF(ISERROR(VLOOKUP(3,$CG$109:$DM$206,31,FALSE))=FALSE,TEXT(VLOOKUP(3,$CG$109:$DM$206,31,FALSE)/$DI$108,"0.0%"),"")</f>
        <v>0.5%</v>
      </c>
      <c r="I36" s="109" t="str">
        <f>IF(ISERROR(VLOOKUP(3,$CG$109:$CV$206,16,FALSE))=FALSE,VLOOKUP(3,$CG$109:$CV$206,16,FALSE),"")</f>
        <v>Safeway KA</v>
      </c>
      <c r="J36" s="109"/>
      <c r="K36" s="41"/>
      <c r="L36" s="57" t="str">
        <f>IF(ISERROR(VLOOKUP(3,$CI$109:$DM$206,29,FALSE))=FALSE,TEXT(VLOOKUP(3,$CI$109:$DM$206,29,FALSE)/$DI$108,"0.0%"),"")</f>
        <v/>
      </c>
      <c r="M36" s="109" t="str">
        <f>IF(ISERROR(VLOOKUP(3,$CI$109:$CV$206,14,FALSE))=FALSE,VLOOKUP(3,$CI$109:$CV$206,14,FALSE),"")</f>
        <v/>
      </c>
      <c r="N36" s="109"/>
      <c r="O36" s="41"/>
      <c r="P36" s="57" t="str">
        <f>IF(ISERROR(VLOOKUP(3,$CK$109:$DM$206,27,FALSE))=FALSE,TEXT(VLOOKUP(3,$CK$109:$DM$206,27,FALSE)/$DI$108,"0.0%"),"")</f>
        <v>0.9%</v>
      </c>
      <c r="Q36" s="109" t="str">
        <f>IF(ISERROR(VLOOKUP(3,$CK$109:$CV$206,12,FALSE))=FALSE,VLOOKUP(3,$CK$109:$CV$206,12,FALSE),"")</f>
        <v>B J's Wholesale KA</v>
      </c>
      <c r="R36" s="109"/>
      <c r="S36" s="83"/>
      <c r="T36" s="57" t="str">
        <f>IF(ISERROR(VLOOKUP(3,$CO$109:$DJ$206,22,FALSE))=FALSE,TEXT(VLOOKUP(3,$CO$109:$DJ$206,22,FALSE)/$DJ$108,"0.0%"),"")</f>
        <v>1.1%</v>
      </c>
      <c r="U36" s="109" t="str">
        <f>IF(ISERROR(VLOOKUP(3,$CO$109:$CV$206,8,FALSE))=FALSE,VLOOKUP(3,$CO$109:$CV$206,8,FALSE),"")</f>
        <v>Kmart Mass+Supcen KA</v>
      </c>
      <c r="V36" s="109"/>
      <c r="W36" s="40"/>
      <c r="X36" s="57" t="str">
        <f>IF(ISERROR(VLOOKUP(3,$CQ$109:$DJ$206,20,FALSE))=FALSE,TEXT(VLOOKUP(3,$CQ$109:$DJ$206,20,FALSE)/$DJ$108,"0.0%"),"")</f>
        <v>0.8%</v>
      </c>
      <c r="Y36" s="109" t="str">
        <f>IF(ISERROR(VLOOKUP(3,$CQ$109:$CV$206,6,FALSE))=FALSE,VLOOKUP(3,$CQ$109:$CV$206,6,FALSE),"")</f>
        <v>Albertsons LLC+SuperValu KA</v>
      </c>
      <c r="Z36" s="109"/>
      <c r="AA36" s="58"/>
      <c r="AB36" s="57" t="str">
        <f>IF(ISERROR(VLOOKUP(3,$CS$109:$DJ$206,18,FALSE))=FALSE,TEXT(VLOOKUP(3,$CS$109:$DJ$206,18,FALSE)/$DJ$108,"0.0%"),"")</f>
        <v>1.8%</v>
      </c>
      <c r="AC36" s="109" t="str">
        <f>IF(ISERROR(VLOOKUP(3,$CS$109:$CV$206,4,FALSE))=FALSE,VLOOKUP(3,$CS$109:$CV$206,4,FALSE),"")</f>
        <v>B J's Wholesale KA</v>
      </c>
      <c r="AD36" s="109"/>
      <c r="AE36" s="58"/>
      <c r="AF36" s="57" t="str">
        <f>IF(ISERROR(VLOOKUP(3,$CU$109:$DJ$206,16,FALSE))=FALSE,TEXT(VLOOKUP(3,$CU$109:$DJ$206,16,FALSE)/$DJ$108,"0.0%"),"")</f>
        <v/>
      </c>
      <c r="AG36" s="109" t="str">
        <f>IF(ISERROR(VLOOKUP(3,$CU$109:$CV$206,2,FALSE))=FALSE,VLOOKUP(3,$CU$109:$CV$206,2,FALSE),"")</f>
        <v/>
      </c>
      <c r="AH36" s="109"/>
      <c r="AI36" s="32"/>
      <c r="AJ36" s="24"/>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t="s">
        <v>40</v>
      </c>
    </row>
    <row r="37" spans="1:138" s="25" customFormat="1" ht="12.75" customHeight="1">
      <c r="A37" s="21"/>
      <c r="B37" s="22"/>
      <c r="C37" s="21"/>
      <c r="D37" s="76" t="str">
        <f>IF(Z$2&lt;&gt;"",IF(D36&lt;&gt;"",(VLOOKUP(3,$CE$109:$DM$206,33,FALSE)/$DI$108-(VLOOKUP(3,$CE$109:$DM$206,33,FALSE)-VLOOKUP(3,$CE$109:$DZ$206,48,FALSE))/($DI$108-$DX$108))*100,""),"")</f>
        <v/>
      </c>
      <c r="E37" s="109"/>
      <c r="F37" s="109"/>
      <c r="G37" s="40"/>
      <c r="H37" s="76" t="str">
        <f>IF(Z$2&lt;&gt;"",IF(H36&lt;&gt;"",(VLOOKUP(3,$CG$109:$DM$206,31,FALSE)/$DI$108-(VLOOKUP(3,$CG$109:$DM$206,31,FALSE)-VLOOKUP(3,$CG$109:$DZ$206,46,FALSE))/($DI$108-$DX$108))*100,""),"")</f>
        <v/>
      </c>
      <c r="I37" s="109"/>
      <c r="J37" s="109"/>
      <c r="K37" s="41"/>
      <c r="L37" s="76" t="str">
        <f>IF(Z$2&lt;&gt;"",IF(L36&lt;&gt;"",(VLOOKUP(3,$CI$109:$DM$206,29,FALSE)/$DI$108-(VLOOKUP(3,$CI$109:$DM$206,29,FALSE)-VLOOKUP(3,$CI$109:$DZ$206,44,FALSE))/($DI$108-$DX$108))*100,""),"")</f>
        <v/>
      </c>
      <c r="M37" s="109"/>
      <c r="N37" s="109"/>
      <c r="O37" s="41"/>
      <c r="P37" s="76" t="str">
        <f>IF(Z$2&lt;&gt;"",IF(P36&lt;&gt;"",(VLOOKUP(3,$CK$109:$DM$206,27,FALSE)/$DI$108-(VLOOKUP(3,$CK$109:$DM$206,27,FALSE)-VLOOKUP(3,$CK$109:$DZ$206,42,FALSE))/($DI$108-$DX$108))*100,""),"")</f>
        <v/>
      </c>
      <c r="Q37" s="109"/>
      <c r="R37" s="109"/>
      <c r="S37" s="83"/>
      <c r="T37" s="76" t="str">
        <f>IF(Z$2&lt;&gt;"",IF(T36&lt;&gt;"",(VLOOKUP(3,$CO$109:$DJ$206,22,FALSE)/$DJ$108-(VLOOKUP(3,$CO$109:$DJ$206,22,FALSE)-VLOOKUP(3,$CO$109:$DZ$206,37,FALSE))/($DJ$108-$DY$108))*100,""),"")</f>
        <v/>
      </c>
      <c r="U37" s="109"/>
      <c r="V37" s="109"/>
      <c r="W37" s="40"/>
      <c r="X37" s="76" t="str">
        <f>IF(Z$2&lt;&gt;"",IF(X36&lt;&gt;"",(VLOOKUP(3,$CQ$109:$DJ$206,20,FALSE)/$DJ$108-(VLOOKUP(3,$CQ$109:$DJ$206,20,FALSE)-VLOOKUP(3,$CQ$109:$DZ$206,35,FALSE))/($DJ$108-$DY$108))*100,""),"")</f>
        <v/>
      </c>
      <c r="Y37" s="109"/>
      <c r="Z37" s="109"/>
      <c r="AA37" s="58"/>
      <c r="AB37" s="76" t="str">
        <f>IF(Z$2&lt;&gt;"",IF(AB36&lt;&gt;"",(VLOOKUP(3,$CS$109:$DJ$206,18,FALSE)/$DJ$108-(VLOOKUP(3,$CS$109:$DJ$206,18,FALSE)-VLOOKUP(3,$CS$109:$DZ$206,33,FALSE))/($DJ$108-$DY$108))*100,""),"")</f>
        <v/>
      </c>
      <c r="AC37" s="109"/>
      <c r="AD37" s="109"/>
      <c r="AE37" s="58"/>
      <c r="AF37" s="76" t="str">
        <f>IF(Z$2&lt;&gt;"",IF(AF36&lt;&gt;"",(VLOOKUP(3,$CU$109:$DJ$206,16,FALSE)/$DJ$108-(VLOOKUP(3,$CU$109:$DJ$206,16,FALSE)-VLOOKUP(3,$CU$109:$DZ$206,31,FALSE))/($DJ$108-$DY$108))*100,""),"")</f>
        <v/>
      </c>
      <c r="AG37" s="109"/>
      <c r="AH37" s="109"/>
      <c r="AI37" s="32"/>
      <c r="AJ37" s="24"/>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t="s">
        <v>40</v>
      </c>
    </row>
    <row r="38" spans="1:138" s="25" customFormat="1" ht="12.75" customHeight="1">
      <c r="A38" s="21"/>
      <c r="B38" s="22"/>
      <c r="C38" s="21"/>
      <c r="D38" s="57" t="str">
        <f>IF(ISERROR(VLOOKUP(4,$CE$109:$DM$206,33,FALSE))=FALSE,TEXT(VLOOKUP(4,$CE$109:$DM$206,33,FALSE)/$DI$108,"0.0%"),"")</f>
        <v/>
      </c>
      <c r="E38" s="109" t="str">
        <f>IF(ISERROR(VLOOKUP(4,$CE$109:$CV$206,18,FALSE))=FALSE,VLOOKUP(4,$CE$109:$CV$206,18,FALSE),"")</f>
        <v/>
      </c>
      <c r="F38" s="109"/>
      <c r="G38" s="40"/>
      <c r="H38" s="57" t="str">
        <f>IF(ISERROR(VLOOKUP(4,$CG$109:$DM$206,31,FALSE))=FALSE,TEXT(VLOOKUP(4,$CG$109:$DM$206,31,FALSE)/$DI$108,"0.0%"),"")</f>
        <v>0.4%</v>
      </c>
      <c r="I38" s="109" t="str">
        <f>IF(ISERROR(VLOOKUP(4,$CG$109:$CV$206,16,FALSE))=FALSE,VLOOKUP(4,$CG$109:$CV$206,16,FALSE),"")</f>
        <v>Walmart NeighMkt KA</v>
      </c>
      <c r="J38" s="109"/>
      <c r="K38" s="41"/>
      <c r="L38" s="57" t="str">
        <f>IF(ISERROR(VLOOKUP(4,$CI$109:$DM$206,29,FALSE))=FALSE,TEXT(VLOOKUP(4,$CI$109:$DM$206,29,FALSE)/$DI$108,"0.0%"),"")</f>
        <v/>
      </c>
      <c r="M38" s="109" t="str">
        <f>IF(ISERROR(VLOOKUP(4,$CI$109:$CV$206,14,FALSE))=FALSE,VLOOKUP(4,$CI$109:$CV$206,14,FALSE),"")</f>
        <v/>
      </c>
      <c r="N38" s="109"/>
      <c r="O38" s="41"/>
      <c r="P38" s="57" t="str">
        <f>IF(ISERROR(VLOOKUP(4,$CK$109:$DM$206,27,FALSE))=FALSE,TEXT(VLOOKUP(4,$CK$109:$DM$206,27,FALSE)/$DI$108,"0.0%"),"")</f>
        <v/>
      </c>
      <c r="Q38" s="109" t="str">
        <f>IF(ISERROR(VLOOKUP(4,$CK$109:$CV$206,12,FALSE))=FALSE,VLOOKUP(4,$CK$109:$CV$206,12,FALSE),"")</f>
        <v/>
      </c>
      <c r="R38" s="109"/>
      <c r="S38" s="83"/>
      <c r="T38" s="57" t="str">
        <f>IF(ISERROR(VLOOKUP(4,$CO$109:$DJ$206,22,FALSE))=FALSE,TEXT(VLOOKUP(4,$CO$109:$DJ$206,22,FALSE)/$DJ$108,"0.0%"),"")</f>
        <v/>
      </c>
      <c r="U38" s="109" t="str">
        <f>IF(ISERROR(VLOOKUP(4,$CO$109:$CV$206,8,FALSE))=FALSE,VLOOKUP(4,$CO$109:$CV$206,8,FALSE),"")</f>
        <v/>
      </c>
      <c r="V38" s="109"/>
      <c r="W38" s="40"/>
      <c r="X38" s="57" t="str">
        <f>IF(ISERROR(VLOOKUP(4,$CQ$109:$DJ$206,20,FALSE))=FALSE,TEXT(VLOOKUP(4,$CQ$109:$DJ$206,20,FALSE)/$DJ$108,"0.0%"),"")</f>
        <v>0.4%</v>
      </c>
      <c r="Y38" s="109" t="str">
        <f>IF(ISERROR(VLOOKUP(4,$CQ$109:$CV$206,6,FALSE))=FALSE,VLOOKUP(4,$CQ$109:$CV$206,6,FALSE),"")</f>
        <v>Walmart NeighMkt KA</v>
      </c>
      <c r="Z38" s="109"/>
      <c r="AA38" s="58"/>
      <c r="AB38" s="57" t="str">
        <f>IF(ISERROR(VLOOKUP(4,$CS$109:$DJ$206,18,FALSE))=FALSE,TEXT(VLOOKUP(4,$CS$109:$DJ$206,18,FALSE)/$DJ$108,"0.0%"),"")</f>
        <v/>
      </c>
      <c r="AC38" s="109" t="str">
        <f>IF(ISERROR(VLOOKUP(4,$CS$109:$CV$206,4,FALSE))=FALSE,VLOOKUP(4,$CS$109:$CV$206,4,FALSE),"")</f>
        <v/>
      </c>
      <c r="AD38" s="109"/>
      <c r="AE38" s="58"/>
      <c r="AF38" s="57" t="str">
        <f>IF(ISERROR(VLOOKUP(4,$CU$109:$DJ$206,16,FALSE))=FALSE,TEXT(VLOOKUP(4,$CU$109:$DJ$206,16,FALSE)/$DJ$108,"0.0%"),"")</f>
        <v/>
      </c>
      <c r="AG38" s="109" t="str">
        <f>IF(ISERROR(VLOOKUP(4,$CU$109:$CV$206,2,FALSE))=FALSE,VLOOKUP(4,$CU$109:$CV$206,2,FALSE),"")</f>
        <v/>
      </c>
      <c r="AH38" s="109"/>
      <c r="AI38" s="32"/>
      <c r="AJ38" s="24"/>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t="s">
        <v>40</v>
      </c>
    </row>
    <row r="39" spans="1:138" s="25" customFormat="1" ht="12.75" customHeight="1">
      <c r="A39" s="21"/>
      <c r="B39" s="22"/>
      <c r="C39" s="21"/>
      <c r="D39" s="76" t="str">
        <f>IF(Z$2&lt;&gt;"",IF(D38&lt;&gt;"",(VLOOKUP(4,$CE$109:$DM$206,33,FALSE)/$DI$108-(VLOOKUP(4,$CE$109:$DM$206,33,FALSE)-VLOOKUP(4,$CE$109:$DZ$206,48,FALSE))/($DI$108-$DX$108))*100,""),"")</f>
        <v/>
      </c>
      <c r="E39" s="109"/>
      <c r="F39" s="109"/>
      <c r="G39" s="40"/>
      <c r="H39" s="76" t="str">
        <f>IF(Z$2&lt;&gt;"",IF(H38&lt;&gt;"",(VLOOKUP(4,$CG$109:$DM$206,31,FALSE)/$DI$108-(VLOOKUP(4,$CG$109:$DM$206,31,FALSE)-VLOOKUP(4,$CG$109:$DZ$206,46,FALSE))/($DI$108-$DX$108))*100,""),"")</f>
        <v/>
      </c>
      <c r="I39" s="109"/>
      <c r="J39" s="109"/>
      <c r="K39" s="41"/>
      <c r="L39" s="76" t="str">
        <f>IF(Z$2&lt;&gt;"",IF(L38&lt;&gt;"",(VLOOKUP(4,$CI$109:$DM$206,29,FALSE)/$DI$108-(VLOOKUP(4,$CI$109:$DM$206,29,FALSE)-VLOOKUP(4,$CI$109:$DZ$206,44,FALSE))/($DI$108-$DX$108))*100,""),"")</f>
        <v/>
      </c>
      <c r="M39" s="109"/>
      <c r="N39" s="109"/>
      <c r="O39" s="41"/>
      <c r="P39" s="76" t="str">
        <f>IF(Z$2&lt;&gt;"",IF(P38&lt;&gt;"",(VLOOKUP(4,$CK$109:$DM$206,27,FALSE)/$DI$108-(VLOOKUP(4,$CK$109:$DM$206,27,FALSE)-VLOOKUP(4,$CK$109:$DZ$206,42,FALSE))/($DI$108-$DX$108))*100,""),"")</f>
        <v/>
      </c>
      <c r="Q39" s="109"/>
      <c r="R39" s="109"/>
      <c r="S39" s="83"/>
      <c r="T39" s="76" t="str">
        <f>IF(Z$2&lt;&gt;"",IF(T38&lt;&gt;"",(VLOOKUP(4,$CO$109:$DJ$206,22,FALSE)/$DJ$108-(VLOOKUP(4,$CO$109:$DJ$206,22,FALSE)-VLOOKUP(4,$CO$109:$DZ$206,37,FALSE))/($DJ$108-$DY$108))*100,""),"")</f>
        <v/>
      </c>
      <c r="U39" s="109"/>
      <c r="V39" s="109"/>
      <c r="W39" s="40"/>
      <c r="X39" s="76" t="str">
        <f>IF(Z$2&lt;&gt;"",IF(X38&lt;&gt;"",(VLOOKUP(4,$CQ$109:$DJ$206,20,FALSE)/$DJ$108-(VLOOKUP(4,$CQ$109:$DJ$206,20,FALSE)-VLOOKUP(4,$CQ$109:$DZ$206,35,FALSE))/($DJ$108-$DY$108))*100,""),"")</f>
        <v/>
      </c>
      <c r="Y39" s="109"/>
      <c r="Z39" s="109"/>
      <c r="AA39" s="58"/>
      <c r="AB39" s="76" t="str">
        <f>IF(Z$2&lt;&gt;"",IF(AB38&lt;&gt;"",(VLOOKUP(4,$CS$109:$DJ$206,18,FALSE)/$DJ$108-(VLOOKUP(4,$CS$109:$DJ$206,18,FALSE)-VLOOKUP(4,$CS$109:$DZ$206,33,FALSE))/($DJ$108-$DY$108))*100,""),"")</f>
        <v/>
      </c>
      <c r="AC39" s="109"/>
      <c r="AD39" s="109"/>
      <c r="AE39" s="58"/>
      <c r="AF39" s="76" t="str">
        <f>IF(Z$2&lt;&gt;"",IF(AF38&lt;&gt;"",(VLOOKUP(4,$CU$109:$DJ$206,16,FALSE)/$DJ$108-(VLOOKUP(4,$CU$109:$DJ$206,16,FALSE)-VLOOKUP(4,$CU$109:$DZ$206,31,FALSE))/($DJ$108-$DY$108))*100,""),"")</f>
        <v/>
      </c>
      <c r="AG39" s="109"/>
      <c r="AH39" s="109"/>
      <c r="AI39" s="32"/>
      <c r="AJ39" s="24"/>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t="s">
        <v>40</v>
      </c>
    </row>
    <row r="40" spans="1:138" s="25" customFormat="1" ht="12.75" customHeight="1">
      <c r="A40" s="21"/>
      <c r="B40" s="22"/>
      <c r="C40" s="21"/>
      <c r="D40" s="57" t="str">
        <f>IF(ISERROR(VLOOKUP(5,$CE$109:$DM$206,33,FALSE))=FALSE,TEXT(VLOOKUP(5,$CE$109:$DM$206,33,FALSE)/$DI$108,"0.0%"),"")</f>
        <v/>
      </c>
      <c r="E40" s="109" t="str">
        <f>IF(ISERROR(VLOOKUP(5,$CE$109:$CV$206,18,FALSE))=FALSE,VLOOKUP(5,$CE$109:$CV$206,18,FALSE),"")</f>
        <v/>
      </c>
      <c r="F40" s="109"/>
      <c r="G40" s="40"/>
      <c r="H40" s="57" t="str">
        <f>IF(ISERROR(VLOOKUP(5,$CG$109:$DM$206,31,FALSE))=FALSE,TEXT(VLOOKUP(5,$CG$109:$DM$206,31,FALSE)/$DI$108,"0.0%"),"")</f>
        <v/>
      </c>
      <c r="I40" s="109" t="str">
        <f>IF(ISERROR(VLOOKUP(5,$CG$109:$CV$206,16,FALSE))=FALSE,VLOOKUP(5,$CG$109:$CV$206,16,FALSE),"")</f>
        <v/>
      </c>
      <c r="J40" s="109"/>
      <c r="K40" s="41"/>
      <c r="L40" s="57" t="str">
        <f>IF(ISERROR(VLOOKUP(5,$CI$109:$DM$206,29,FALSE))=FALSE,TEXT(VLOOKUP(5,$CI$109:$DM$206,29,FALSE)/$DI$108,"0.0%"),"")</f>
        <v/>
      </c>
      <c r="M40" s="109" t="str">
        <f>IF(ISERROR(VLOOKUP(5,$CI$109:$CV$206,14,FALSE))=FALSE,VLOOKUP(5,$CI$109:$CV$206,14,FALSE),"")</f>
        <v/>
      </c>
      <c r="N40" s="109"/>
      <c r="O40" s="41"/>
      <c r="P40" s="57" t="str">
        <f>IF(ISERROR(VLOOKUP(5,$CK$109:$DM$206,27,FALSE))=FALSE,TEXT(VLOOKUP(5,$CK$109:$DM$206,27,FALSE)/$DI$108,"0.0%"),"")</f>
        <v/>
      </c>
      <c r="Q40" s="109" t="str">
        <f>IF(ISERROR(VLOOKUP(5,$CK$109:$CV$206,12,FALSE))=FALSE,VLOOKUP(5,$CK$109:$CV$206,12,FALSE),"")</f>
        <v/>
      </c>
      <c r="R40" s="109"/>
      <c r="S40" s="83"/>
      <c r="T40" s="57" t="str">
        <f>IF(ISERROR(VLOOKUP(5,$CO$109:$DJ$206,22,FALSE))=FALSE,TEXT(VLOOKUP(5,$CO$109:$DJ$206,22,FALSE)/$DJ$108,"0.0%"),"")</f>
        <v/>
      </c>
      <c r="U40" s="109" t="str">
        <f>IF(ISERROR(VLOOKUP(5,$CO$109:$CV$206,8,FALSE))=FALSE,VLOOKUP(5,$CO$109:$CV$206,8,FALSE),"")</f>
        <v/>
      </c>
      <c r="V40" s="109"/>
      <c r="W40" s="40"/>
      <c r="X40" s="57" t="str">
        <f>IF(ISERROR(VLOOKUP(5,$CQ$109:$DJ$206,20,FALSE))=FALSE,TEXT(VLOOKUP(5,$CQ$109:$DJ$206,20,FALSE)/$DJ$108,"0.0%"),"")</f>
        <v>0.2%</v>
      </c>
      <c r="Y40" s="109" t="str">
        <f>IF(ISERROR(VLOOKUP(5,$CQ$109:$CV$206,6,FALSE))=FALSE,VLOOKUP(5,$CQ$109:$CV$206,6,FALSE),"")</f>
        <v>Aldi KA</v>
      </c>
      <c r="Z40" s="109"/>
      <c r="AA40" s="58"/>
      <c r="AB40" s="57" t="str">
        <f>IF(ISERROR(VLOOKUP(5,$CS$109:$DJ$206,18,FALSE))=FALSE,TEXT(VLOOKUP(5,$CS$109:$DJ$206,18,FALSE)/$DJ$108,"0.0%"),"")</f>
        <v/>
      </c>
      <c r="AC40" s="109" t="str">
        <f>IF(ISERROR(VLOOKUP(5,$CS$109:$CV$206,4,FALSE))=FALSE,VLOOKUP(5,$CS$109:$CV$206,4,FALSE),"")</f>
        <v/>
      </c>
      <c r="AD40" s="109"/>
      <c r="AE40" s="58"/>
      <c r="AF40" s="57" t="str">
        <f>IF(ISERROR(VLOOKUP(5,$CU$109:$DJ$206,16,FALSE))=FALSE,TEXT(VLOOKUP(5,$CU$109:$DJ$206,16,FALSE)/$DJ$108,"0.0%"),"")</f>
        <v/>
      </c>
      <c r="AG40" s="109" t="str">
        <f>IF(ISERROR(VLOOKUP(5,$CU$109:$CV$206,2,FALSE))=FALSE,VLOOKUP(5,$CU$109:$CV$206,2,FALSE),"")</f>
        <v/>
      </c>
      <c r="AH40" s="109"/>
      <c r="AI40" s="32"/>
      <c r="AJ40" s="24"/>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t="s">
        <v>40</v>
      </c>
    </row>
    <row r="41" spans="1:138" s="25" customFormat="1" ht="12.75" customHeight="1">
      <c r="A41" s="21"/>
      <c r="B41" s="22"/>
      <c r="C41" s="21"/>
      <c r="D41" s="76" t="str">
        <f>IF(Z$2&lt;&gt;"",IF(D40&lt;&gt;"",(VLOOKUP(5,$CE$109:$DM$206,33,FALSE)/$DI$108-(VLOOKUP(5,$CE$109:$DM$206,33,FALSE)-VLOOKUP(5,$CE$109:$DZ$206,48,FALSE))/($DI$108-$DX$108))*100,""),"")</f>
        <v/>
      </c>
      <c r="E41" s="109"/>
      <c r="F41" s="109"/>
      <c r="G41" s="40"/>
      <c r="H41" s="76" t="str">
        <f>IF(Z$2&lt;&gt;"",IF(H40&lt;&gt;"",(VLOOKUP(5,$CG$109:$DM$206,31,FALSE)/$DI$108-(VLOOKUP(5,$CG$109:$DM$206,31,FALSE)-VLOOKUP(5,$CG$109:$DZ$206,46,FALSE))/($DI$108-$DX$108))*100,""),"")</f>
        <v/>
      </c>
      <c r="I41" s="109"/>
      <c r="J41" s="109"/>
      <c r="K41" s="41"/>
      <c r="L41" s="76" t="str">
        <f>IF(Z$2&lt;&gt;"",IF(L40&lt;&gt;"",(VLOOKUP(5,$CI$109:$DM$206,29,FALSE)/$DI$108-(VLOOKUP(5,$CI$109:$DM$206,29,FALSE)-VLOOKUP(5,$CI$109:$DZ$206,44,FALSE))/($DI$108-$DX$108))*100,""),"")</f>
        <v/>
      </c>
      <c r="M41" s="109"/>
      <c r="N41" s="109"/>
      <c r="O41" s="41"/>
      <c r="P41" s="76" t="str">
        <f>IF(Z$2&lt;&gt;"",IF(P40&lt;&gt;"",(VLOOKUP(5,$CK$109:$DM$206,27,FALSE)/$DI$108-(VLOOKUP(5,$CK$109:$DM$206,27,FALSE)-VLOOKUP(5,$CK$109:$DZ$206,42,FALSE))/($DI$108-$DX$108))*100,""),"")</f>
        <v/>
      </c>
      <c r="Q41" s="109"/>
      <c r="R41" s="109"/>
      <c r="S41" s="83"/>
      <c r="T41" s="76" t="str">
        <f>IF(Z$2&lt;&gt;"",IF(T40&lt;&gt;"",(VLOOKUP(5,$CO$109:$DJ$206,22,FALSE)/$DJ$108-(VLOOKUP(5,$CO$109:$DJ$206,22,FALSE)-VLOOKUP(5,$CO$109:$DZ$206,37,FALSE))/($DJ$108-$DY$108))*100,""),"")</f>
        <v/>
      </c>
      <c r="U41" s="109"/>
      <c r="V41" s="109"/>
      <c r="W41" s="40"/>
      <c r="X41" s="76" t="str">
        <f>IF(Z$2&lt;&gt;"",IF(X40&lt;&gt;"",(VLOOKUP(5,$CQ$109:$DJ$206,20,FALSE)/$DJ$108-(VLOOKUP(5,$CQ$109:$DJ$206,20,FALSE)-VLOOKUP(5,$CQ$109:$DZ$206,35,FALSE))/($DJ$108-$DY$108))*100,""),"")</f>
        <v/>
      </c>
      <c r="Y41" s="109"/>
      <c r="Z41" s="109"/>
      <c r="AA41" s="58"/>
      <c r="AB41" s="76" t="str">
        <f>IF(Z$2&lt;&gt;"",IF(AB40&lt;&gt;"",(VLOOKUP(5,$CS$109:$DJ$206,18,FALSE)/$DJ$108-(VLOOKUP(5,$CS$109:$DJ$206,18,FALSE)-VLOOKUP(5,$CS$109:$DZ$206,33,FALSE))/($DJ$108-$DY$108))*100,""),"")</f>
        <v/>
      </c>
      <c r="AC41" s="109"/>
      <c r="AD41" s="109"/>
      <c r="AE41" s="58"/>
      <c r="AF41" s="76" t="str">
        <f>IF(Z$2&lt;&gt;"",IF(AF40&lt;&gt;"",(VLOOKUP(5,$CU$109:$DJ$206,16,FALSE)/$DJ$108-(VLOOKUP(5,$CU$109:$DJ$206,16,FALSE)-VLOOKUP(5,$CU$109:$DZ$206,31,FALSE))/($DJ$108-$DY$108))*100,""),"")</f>
        <v/>
      </c>
      <c r="AG41" s="109"/>
      <c r="AH41" s="109"/>
      <c r="AI41" s="32"/>
      <c r="AJ41" s="24"/>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t="s">
        <v>40</v>
      </c>
    </row>
    <row r="42" spans="1:138" s="25" customFormat="1" ht="12.75" customHeight="1">
      <c r="A42" s="21"/>
      <c r="B42" s="22"/>
      <c r="C42" s="21"/>
      <c r="D42" s="57" t="str">
        <f>IF(ISERROR(VLOOKUP(6,$CE$109:$DM$206,33,FALSE))=FALSE,TEXT(VLOOKUP(6,$CE$109:$DM$206,33,FALSE)/$DI$108,"0.0%"),"")</f>
        <v/>
      </c>
      <c r="E42" s="109" t="str">
        <f>IF(ISERROR(VLOOKUP(6,$CE$109:$CV$206,18,FALSE))=FALSE,VLOOKUP(6,$CE$109:$CV$206,18,FALSE),"")</f>
        <v/>
      </c>
      <c r="F42" s="109"/>
      <c r="G42" s="40"/>
      <c r="H42" s="57" t="str">
        <f>IF(ISERROR(VLOOKUP(6,$CG$109:$DM$206,31,FALSE))=FALSE,TEXT(VLOOKUP(6,$CG$109:$DM$206,31,FALSE)/$DI$108,"0.0%"),"")</f>
        <v/>
      </c>
      <c r="I42" s="109" t="str">
        <f>IF(ISERROR(VLOOKUP(6,$CG$109:$CV$206,16,FALSE))=FALSE,VLOOKUP(6,$CG$109:$CV$206,16,FALSE),"")</f>
        <v/>
      </c>
      <c r="J42" s="109"/>
      <c r="K42" s="41"/>
      <c r="L42" s="57" t="str">
        <f>IF(ISERROR(VLOOKUP(6,$CI$109:$DM$206,29,FALSE))=FALSE,TEXT(VLOOKUP(6,$CI$109:$DM$206,29,FALSE)/$DI$108,"0.0%"),"")</f>
        <v/>
      </c>
      <c r="M42" s="109" t="str">
        <f>IF(ISERROR(VLOOKUP(6,$CI$109:$CV$206,14,FALSE))=FALSE,VLOOKUP(6,$CI$109:$CV$206,14,FALSE),"")</f>
        <v/>
      </c>
      <c r="N42" s="109"/>
      <c r="O42" s="41"/>
      <c r="P42" s="57" t="str">
        <f>IF(ISERROR(VLOOKUP(6,$CK$109:$DM$206,27,FALSE))=FALSE,TEXT(VLOOKUP(6,$CK$109:$DM$206,27,FALSE)/$DI$108,"0.0%"),"")</f>
        <v/>
      </c>
      <c r="Q42" s="109" t="str">
        <f>IF(ISERROR(VLOOKUP(6,$CK$109:$CV$206,12,FALSE))=FALSE,VLOOKUP(6,$CK$109:$CV$206,12,FALSE),"")</f>
        <v/>
      </c>
      <c r="R42" s="109"/>
      <c r="S42" s="83"/>
      <c r="T42" s="57" t="str">
        <f>IF(ISERROR(VLOOKUP(6,$CO$109:$DJ$206,22,FALSE))=FALSE,TEXT(VLOOKUP(6,$CO$109:$DJ$206,22,FALSE)/$DJ$108,"0.0%"),"")</f>
        <v/>
      </c>
      <c r="U42" s="109" t="str">
        <f>IF(ISERROR(VLOOKUP(6,$CO$109:$CV$206,8,FALSE))=FALSE,VLOOKUP(6,$CO$109:$CV$206,8,FALSE),"")</f>
        <v/>
      </c>
      <c r="V42" s="109"/>
      <c r="W42" s="40"/>
      <c r="X42" s="57" t="str">
        <f>IF(ISERROR(VLOOKUP(6,$CQ$109:$DJ$206,20,FALSE))=FALSE,TEXT(VLOOKUP(6,$CQ$109:$DJ$206,20,FALSE)/$DJ$108,"0.0%"),"")</f>
        <v/>
      </c>
      <c r="Y42" s="109" t="str">
        <f>IF(ISERROR(VLOOKUP(6,$CQ$109:$CV$206,6,FALSE))=FALSE,VLOOKUP(6,$CQ$109:$CV$206,6,FALSE),"")</f>
        <v/>
      </c>
      <c r="Z42" s="109"/>
      <c r="AA42" s="58"/>
      <c r="AB42" s="57" t="str">
        <f>IF(ISERROR(VLOOKUP(6,$CS$109:$DJ$206,18,FALSE))=FALSE,TEXT(VLOOKUP(6,$CS$109:$DJ$206,18,FALSE)/$DJ$108,"0.0%"),"")</f>
        <v/>
      </c>
      <c r="AC42" s="109" t="str">
        <f>IF(ISERROR(VLOOKUP(6,$CS$109:$CV$206,4,FALSE))=FALSE,VLOOKUP(6,$CS$109:$CV$206,4,FALSE),"")</f>
        <v/>
      </c>
      <c r="AD42" s="109"/>
      <c r="AE42" s="58"/>
      <c r="AF42" s="57" t="str">
        <f>IF(ISERROR(VLOOKUP(6,$CU$109:$DJ$206,16,FALSE))=FALSE,TEXT(VLOOKUP(6,$CU$109:$DJ$206,16,FALSE)/$DJ$108,"0.0%"),"")</f>
        <v/>
      </c>
      <c r="AG42" s="109" t="str">
        <f>IF(ISERROR(VLOOKUP(6,$CU$109:$CV$206,2,FALSE))=FALSE,VLOOKUP(6,$CU$109:$CV$206,2,FALSE),"")</f>
        <v/>
      </c>
      <c r="AH42" s="109"/>
      <c r="AI42" s="32"/>
      <c r="AJ42" s="24"/>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t="s">
        <v>40</v>
      </c>
    </row>
    <row r="43" spans="1:138" s="25" customFormat="1" ht="12.75" customHeight="1">
      <c r="A43" s="21"/>
      <c r="B43" s="22"/>
      <c r="C43" s="21"/>
      <c r="D43" s="76" t="str">
        <f>IF(Z$2&lt;&gt;"",IF(D42&lt;&gt;"",(VLOOKUP(6,$CE$109:$DM$206,33,FALSE)/$DI$108-(VLOOKUP(6,$CE$109:$DM$206,33,FALSE)-VLOOKUP(6,$CE$109:$DZ$206,48,FALSE))/($DI$108-$DX$108))*100,""),"")</f>
        <v/>
      </c>
      <c r="E43" s="109"/>
      <c r="F43" s="109"/>
      <c r="G43" s="40"/>
      <c r="H43" s="76" t="str">
        <f>IF(Z$2&lt;&gt;"",IF(H42&lt;&gt;"",(VLOOKUP(6,$CG$109:$DM$206,31,FALSE)/$DI$108-(VLOOKUP(6,$CG$109:$DM$206,31,FALSE)-VLOOKUP(6,$CG$109:$DZ$206,46,FALSE))/($DI$108-$DX$108))*100,""),"")</f>
        <v/>
      </c>
      <c r="I43" s="109"/>
      <c r="J43" s="109"/>
      <c r="K43" s="41"/>
      <c r="L43" s="76" t="str">
        <f>IF(Z$2&lt;&gt;"",IF(L42&lt;&gt;"",(VLOOKUP(6,$CI$109:$DM$206,29,FALSE)/$DI$108-(VLOOKUP(6,$CI$109:$DM$206,29,FALSE)-VLOOKUP(6,$CI$109:$DZ$206,44,FALSE))/($DI$108-$DX$108))*100,""),"")</f>
        <v/>
      </c>
      <c r="M43" s="109"/>
      <c r="N43" s="109"/>
      <c r="O43" s="41"/>
      <c r="P43" s="76" t="str">
        <f>IF(Z$2&lt;&gt;"",IF(P42&lt;&gt;"",(VLOOKUP(6,$CK$109:$DM$206,27,FALSE)/$DI$108-(VLOOKUP(6,$CK$109:$DM$206,27,FALSE)-VLOOKUP(6,$CK$109:$DZ$206,42,FALSE))/($DI$108-$DX$108))*100,""),"")</f>
        <v/>
      </c>
      <c r="Q43" s="109"/>
      <c r="R43" s="109"/>
      <c r="S43" s="83"/>
      <c r="T43" s="76" t="str">
        <f>IF(Z$2&lt;&gt;"",IF(T42&lt;&gt;"",(VLOOKUP(6,$CO$109:$DJ$206,22,FALSE)/$DJ$108-(VLOOKUP(6,$CO$109:$DJ$206,22,FALSE)-VLOOKUP(6,$CO$109:$DZ$206,37,FALSE))/($DJ$108-$DY$108))*100,""),"")</f>
        <v/>
      </c>
      <c r="U43" s="109"/>
      <c r="V43" s="109"/>
      <c r="W43" s="40"/>
      <c r="X43" s="76" t="str">
        <f>IF(Z$2&lt;&gt;"",IF(X42&lt;&gt;"",(VLOOKUP(6,$CQ$109:$DJ$206,20,FALSE)/$DJ$108-(VLOOKUP(6,$CQ$109:$DJ$206,20,FALSE)-VLOOKUP(6,$CQ$109:$DZ$206,35,FALSE))/($DJ$108-$DY$108))*100,""),"")</f>
        <v/>
      </c>
      <c r="Y43" s="109"/>
      <c r="Z43" s="109"/>
      <c r="AA43" s="58"/>
      <c r="AB43" s="76" t="str">
        <f>IF(Z$2&lt;&gt;"",IF(AB42&lt;&gt;"",(VLOOKUP(6,$CS$109:$DJ$206,18,FALSE)/$DJ$108-(VLOOKUP(6,$CS$109:$DJ$206,18,FALSE)-VLOOKUP(6,$CS$109:$DZ$206,33,FALSE))/($DJ$108-$DY$108))*100,""),"")</f>
        <v/>
      </c>
      <c r="AC43" s="109"/>
      <c r="AD43" s="109"/>
      <c r="AE43" s="58"/>
      <c r="AF43" s="76" t="str">
        <f>IF(Z$2&lt;&gt;"",IF(AF42&lt;&gt;"",(VLOOKUP(6,$CU$109:$DJ$206,16,FALSE)/$DJ$108-(VLOOKUP(6,$CU$109:$DJ$206,16,FALSE)-VLOOKUP(6,$CU$109:$DZ$206,31,FALSE))/($DJ$108-$DY$108))*100,""),"")</f>
        <v/>
      </c>
      <c r="AG43" s="109"/>
      <c r="AH43" s="109"/>
      <c r="AI43" s="32"/>
      <c r="AJ43" s="24"/>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t="s">
        <v>40</v>
      </c>
    </row>
    <row r="44" spans="1:138" s="25" customFormat="1" ht="12.75" customHeight="1">
      <c r="A44" s="21"/>
      <c r="B44" s="22"/>
      <c r="C44" s="21"/>
      <c r="D44" s="57" t="str">
        <f>IF(ISERROR(VLOOKUP(7,$CE$109:$DM$206,33,FALSE))=FALSE,TEXT(VLOOKUP(7,$CE$109:$DM$206,33,FALSE)/$DI$108,"0.0%"),"")</f>
        <v/>
      </c>
      <c r="E44" s="109" t="str">
        <f>IF(ISERROR(VLOOKUP(7,$CE$109:$CV$206,18,FALSE))=FALSE,VLOOKUP(7,$CE$109:$CV$206,18,FALSE),"")</f>
        <v/>
      </c>
      <c r="F44" s="109"/>
      <c r="G44" s="40"/>
      <c r="H44" s="57" t="str">
        <f>IF(ISERROR(VLOOKUP(7,$CG$109:$DM$206,31,FALSE))=FALSE,TEXT(VLOOKUP(7,$CG$109:$DM$206,31,FALSE)/$DI$108,"0.0%"),"")</f>
        <v/>
      </c>
      <c r="I44" s="109" t="str">
        <f>IF(ISERROR(VLOOKUP(7,$CG$109:$CV$206,16,FALSE))=FALSE,VLOOKUP(7,$CG$109:$CV$206,16,FALSE),"")</f>
        <v/>
      </c>
      <c r="J44" s="109"/>
      <c r="K44" s="41"/>
      <c r="L44" s="57" t="str">
        <f>IF(ISERROR(VLOOKUP(7,$CI$109:$DM$206,29,FALSE))=FALSE,TEXT(VLOOKUP(7,$CI$109:$DM$206,29,FALSE)/$DI$108,"0.0%"),"")</f>
        <v/>
      </c>
      <c r="M44" s="109" t="str">
        <f>IF(ISERROR(VLOOKUP(7,$CI$109:$CV$206,14,FALSE))=FALSE,VLOOKUP(7,$CI$109:$CV$206,14,FALSE),"")</f>
        <v/>
      </c>
      <c r="N44" s="109"/>
      <c r="O44" s="41"/>
      <c r="P44" s="57" t="str">
        <f>IF(ISERROR(VLOOKUP(7,$CK$109:$DM$206,27,FALSE))=FALSE,TEXT(VLOOKUP(7,$CK$109:$DM$206,27,FALSE)/$DI$108,"0.0%"),"")</f>
        <v/>
      </c>
      <c r="Q44" s="109" t="str">
        <f>IF(ISERROR(VLOOKUP(7,$CK$109:$CV$206,12,FALSE))=FALSE,VLOOKUP(7,$CK$109:$CV$206,12,FALSE),"")</f>
        <v/>
      </c>
      <c r="R44" s="109"/>
      <c r="S44" s="83"/>
      <c r="T44" s="57" t="str">
        <f>IF(ISERROR(VLOOKUP(7,$CO$109:$DJ$206,22,FALSE))=FALSE,TEXT(VLOOKUP(7,$CO$109:$DJ$206,22,FALSE)/$DJ$108,"0.0%"),"")</f>
        <v/>
      </c>
      <c r="U44" s="109" t="str">
        <f>IF(ISERROR(VLOOKUP(7,$CO$109:$CV$206,8,FALSE))=FALSE,VLOOKUP(7,$CO$109:$CV$206,8,FALSE),"")</f>
        <v/>
      </c>
      <c r="V44" s="109"/>
      <c r="W44" s="40"/>
      <c r="X44" s="57" t="str">
        <f>IF(ISERROR(VLOOKUP(7,$CQ$109:$DJ$206,20,FALSE))=FALSE,TEXT(VLOOKUP(7,$CQ$109:$DJ$206,20,FALSE)/$DJ$108,"0.0%"),"")</f>
        <v/>
      </c>
      <c r="Y44" s="109" t="str">
        <f>IF(ISERROR(VLOOKUP(7,$CQ$109:$CV$206,6,FALSE))=FALSE,VLOOKUP(7,$CQ$109:$CV$206,6,FALSE),"")</f>
        <v/>
      </c>
      <c r="Z44" s="109"/>
      <c r="AA44" s="58"/>
      <c r="AB44" s="57" t="str">
        <f>IF(ISERROR(VLOOKUP(7,$CS$109:$DJ$206,18,FALSE))=FALSE,TEXT(VLOOKUP(7,$CS$109:$DJ$206,18,FALSE)/$DJ$108,"0.0%"),"")</f>
        <v/>
      </c>
      <c r="AC44" s="109" t="str">
        <f>IF(ISERROR(VLOOKUP(7,$CS$109:$CV$206,4,FALSE))=FALSE,VLOOKUP(7,$CS$109:$CV$206,4,FALSE),"")</f>
        <v/>
      </c>
      <c r="AD44" s="109"/>
      <c r="AE44" s="58"/>
      <c r="AF44" s="57" t="str">
        <f>IF(ISERROR(VLOOKUP(7,$CU$109:$DJ$206,16,FALSE))=FALSE,TEXT(VLOOKUP(7,$CU$109:$DJ$206,16,FALSE)/$DJ$108,"0.0%"),"")</f>
        <v/>
      </c>
      <c r="AG44" s="109" t="str">
        <f>IF(ISERROR(VLOOKUP(7,$CU$109:$CV$206,2,FALSE))=FALSE,VLOOKUP(7,$CU$109:$CV$206,2,FALSE),"")</f>
        <v/>
      </c>
      <c r="AH44" s="109"/>
      <c r="AI44" s="32"/>
      <c r="AJ44" s="24"/>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t="s">
        <v>40</v>
      </c>
    </row>
    <row r="45" spans="1:138" s="25" customFormat="1" ht="12.75" customHeight="1">
      <c r="A45" s="21"/>
      <c r="B45" s="22"/>
      <c r="C45" s="21"/>
      <c r="D45" s="76" t="str">
        <f>IF(Z$2&lt;&gt;"",IF(D44&lt;&gt;"",(VLOOKUP(7,$CE$109:$DM$206,33,FALSE)/$DI$108-(VLOOKUP(7,$CE$109:$DM$206,33,FALSE)-VLOOKUP(7,$CE$109:$DZ$206,48,FALSE))/($DI$108-$DX$108))*100,""),"")</f>
        <v/>
      </c>
      <c r="E45" s="109"/>
      <c r="F45" s="109"/>
      <c r="G45" s="40"/>
      <c r="H45" s="76" t="str">
        <f>IF(Z$2&lt;&gt;"",IF(H44&lt;&gt;"",(VLOOKUP(7,$CG$109:$DM$206,31,FALSE)/$DI$108-(VLOOKUP(7,$CG$109:$DM$206,31,FALSE)-VLOOKUP(7,$CG$109:$DZ$206,46,FALSE))/($DI$108-$DX$108))*100,""),"")</f>
        <v/>
      </c>
      <c r="I45" s="109"/>
      <c r="J45" s="109"/>
      <c r="K45" s="41"/>
      <c r="L45" s="76" t="str">
        <f>IF(Z$2&lt;&gt;"",IF(L44&lt;&gt;"",(VLOOKUP(7,$CI$109:$DM$206,29,FALSE)/$DI$108-(VLOOKUP(7,$CI$109:$DM$206,29,FALSE)-VLOOKUP(7,$CI$109:$DZ$206,44,FALSE))/($DI$108-$DX$108))*100,""),"")</f>
        <v/>
      </c>
      <c r="M45" s="109"/>
      <c r="N45" s="109"/>
      <c r="O45" s="41"/>
      <c r="P45" s="76" t="str">
        <f>IF(Z$2&lt;&gt;"",IF(P44&lt;&gt;"",(VLOOKUP(7,$CK$109:$DM$206,27,FALSE)/$DI$108-(VLOOKUP(7,$CK$109:$DM$206,27,FALSE)-VLOOKUP(7,$CK$109:$DZ$206,42,FALSE))/($DI$108-$DX$108))*100,""),"")</f>
        <v/>
      </c>
      <c r="Q45" s="109"/>
      <c r="R45" s="109"/>
      <c r="S45" s="83"/>
      <c r="T45" s="76" t="str">
        <f>IF(Z$2&lt;&gt;"",IF(T44&lt;&gt;"",(VLOOKUP(7,$CO$109:$DJ$206,22,FALSE)/$DJ$108-(VLOOKUP(7,$CO$109:$DJ$206,22,FALSE)-VLOOKUP(7,$CO$109:$DZ$206,37,FALSE))/($DJ$108-$DY$108))*100,""),"")</f>
        <v/>
      </c>
      <c r="U45" s="109"/>
      <c r="V45" s="109"/>
      <c r="W45" s="40"/>
      <c r="X45" s="76" t="str">
        <f>IF(Z$2&lt;&gt;"",IF(X44&lt;&gt;"",(VLOOKUP(7,$CQ$109:$DJ$206,20,FALSE)/$DJ$108-(VLOOKUP(7,$CQ$109:$DJ$206,20,FALSE)-VLOOKUP(7,$CQ$109:$DZ$206,35,FALSE))/($DJ$108-$DY$108))*100,""),"")</f>
        <v/>
      </c>
      <c r="Y45" s="109"/>
      <c r="Z45" s="109"/>
      <c r="AA45" s="58"/>
      <c r="AB45" s="76" t="str">
        <f>IF(Z$2&lt;&gt;"",IF(AB44&lt;&gt;"",(VLOOKUP(7,$CS$109:$DJ$206,18,FALSE)/$DJ$108-(VLOOKUP(7,$CS$109:$DJ$206,18,FALSE)-VLOOKUP(7,$CS$109:$DZ$206,33,FALSE))/($DJ$108-$DY$108))*100,""),"")</f>
        <v/>
      </c>
      <c r="AC45" s="109"/>
      <c r="AD45" s="109"/>
      <c r="AE45" s="58"/>
      <c r="AF45" s="76" t="str">
        <f>IF(Z$2&lt;&gt;"",IF(AF44&lt;&gt;"",(VLOOKUP(7,$CU$109:$DJ$206,16,FALSE)/$DJ$108-(VLOOKUP(7,$CU$109:$DJ$206,16,FALSE)-VLOOKUP(7,$CU$109:$DZ$206,31,FALSE))/($DJ$108-$DY$108))*100,""),"")</f>
        <v/>
      </c>
      <c r="AG45" s="109"/>
      <c r="AH45" s="109"/>
      <c r="AI45" s="32"/>
      <c r="AJ45" s="24"/>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t="s">
        <v>40</v>
      </c>
    </row>
    <row r="46" spans="1:138" ht="7.5" customHeight="1">
      <c r="A46" s="2"/>
      <c r="B46" s="6"/>
      <c r="C46" s="2"/>
      <c r="D46" s="2"/>
      <c r="E46" s="2"/>
      <c r="F46" s="2"/>
      <c r="G46" s="2"/>
      <c r="H46" s="2"/>
      <c r="I46" s="2"/>
      <c r="J46" s="2"/>
      <c r="K46" s="2"/>
      <c r="L46" s="2"/>
      <c r="M46" s="2"/>
      <c r="N46" s="2"/>
      <c r="O46" s="2"/>
      <c r="P46" s="2"/>
      <c r="Q46" s="2"/>
      <c r="R46" s="2"/>
      <c r="AI46" s="32"/>
      <c r="AJ46" s="7"/>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t="s">
        <v>40</v>
      </c>
    </row>
    <row r="47" spans="1:138" ht="1.5" customHeight="1" thickBot="1">
      <c r="A47" s="2"/>
      <c r="B47" s="42"/>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4"/>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t="s">
        <v>40</v>
      </c>
    </row>
    <row r="48" spans="1:138">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t="s">
        <v>40</v>
      </c>
    </row>
    <row r="49" spans="3:138">
      <c r="C49" s="108" t="s">
        <v>329</v>
      </c>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t="s">
        <v>40</v>
      </c>
    </row>
    <row r="50" spans="3:138">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t="s">
        <v>40</v>
      </c>
    </row>
    <row r="51" spans="3:138">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t="s">
        <v>40</v>
      </c>
    </row>
    <row r="52" spans="3:138">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t="s">
        <v>40</v>
      </c>
    </row>
    <row r="53" spans="3:138">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t="s">
        <v>40</v>
      </c>
    </row>
    <row r="54" spans="3:138">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t="s">
        <v>40</v>
      </c>
    </row>
    <row r="55" spans="3:138">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t="s">
        <v>40</v>
      </c>
    </row>
    <row r="56" spans="3:138">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t="s">
        <v>40</v>
      </c>
    </row>
    <row r="57" spans="3:138">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t="s">
        <v>40</v>
      </c>
    </row>
    <row r="58" spans="3:138">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t="s">
        <v>40</v>
      </c>
    </row>
    <row r="59" spans="3:138">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t="s">
        <v>40</v>
      </c>
    </row>
    <row r="60" spans="3:138">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t="s">
        <v>40</v>
      </c>
    </row>
    <row r="61" spans="3:138">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t="s">
        <v>40</v>
      </c>
    </row>
    <row r="62" spans="3:138">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t="s">
        <v>40</v>
      </c>
    </row>
    <row r="63" spans="3:138">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t="s">
        <v>40</v>
      </c>
    </row>
    <row r="64" spans="3:138">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t="s">
        <v>40</v>
      </c>
    </row>
    <row r="65" spans="79:138">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t="s">
        <v>40</v>
      </c>
    </row>
    <row r="66" spans="79:138">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t="s">
        <v>40</v>
      </c>
    </row>
    <row r="67" spans="79:138">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t="s">
        <v>40</v>
      </c>
    </row>
    <row r="68" spans="79:138">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t="s">
        <v>40</v>
      </c>
    </row>
    <row r="69" spans="79:138">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t="s">
        <v>40</v>
      </c>
    </row>
    <row r="70" spans="79:138">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t="s">
        <v>40</v>
      </c>
    </row>
    <row r="71" spans="79:138">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t="s">
        <v>40</v>
      </c>
    </row>
    <row r="72" spans="79:138">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t="s">
        <v>40</v>
      </c>
    </row>
    <row r="73" spans="79:138">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t="s">
        <v>40</v>
      </c>
    </row>
    <row r="74" spans="79:138">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t="s">
        <v>40</v>
      </c>
    </row>
    <row r="75" spans="79:138">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t="s">
        <v>40</v>
      </c>
    </row>
    <row r="76" spans="79:138">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t="s">
        <v>40</v>
      </c>
    </row>
    <row r="77" spans="79:138">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t="s">
        <v>40</v>
      </c>
    </row>
    <row r="78" spans="79:138">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t="s">
        <v>40</v>
      </c>
    </row>
    <row r="79" spans="79:138">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t="s">
        <v>40</v>
      </c>
    </row>
    <row r="80" spans="79:138">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t="s">
        <v>40</v>
      </c>
    </row>
    <row r="81" spans="79:138">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t="s">
        <v>40</v>
      </c>
    </row>
    <row r="82" spans="79:138">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t="s">
        <v>40</v>
      </c>
    </row>
    <row r="83" spans="79:138">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t="s">
        <v>40</v>
      </c>
    </row>
    <row r="84" spans="79:138">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t="s">
        <v>40</v>
      </c>
    </row>
    <row r="85" spans="79:138">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t="s">
        <v>40</v>
      </c>
    </row>
    <row r="86" spans="79:138">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t="s">
        <v>40</v>
      </c>
    </row>
    <row r="87" spans="79:138">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t="s">
        <v>40</v>
      </c>
    </row>
    <row r="88" spans="79:138">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t="s">
        <v>40</v>
      </c>
    </row>
    <row r="89" spans="79:138">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t="s">
        <v>40</v>
      </c>
    </row>
    <row r="90" spans="79:138">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t="s">
        <v>40</v>
      </c>
    </row>
    <row r="91" spans="79:138">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t="s">
        <v>40</v>
      </c>
    </row>
    <row r="92" spans="79:138">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t="s">
        <v>40</v>
      </c>
    </row>
    <row r="93" spans="79:138">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t="s">
        <v>40</v>
      </c>
    </row>
    <row r="94" spans="79:138">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t="s">
        <v>40</v>
      </c>
    </row>
    <row r="95" spans="79:138">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t="s">
        <v>40</v>
      </c>
    </row>
    <row r="96" spans="79:138">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t="s">
        <v>40</v>
      </c>
    </row>
    <row r="97" spans="1:141">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t="s">
        <v>40</v>
      </c>
    </row>
    <row r="98" spans="1:141">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t="s">
        <v>40</v>
      </c>
    </row>
    <row r="99" spans="1:141">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t="s">
        <v>41</v>
      </c>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t="s">
        <v>40</v>
      </c>
    </row>
    <row r="100" spans="1:141">
      <c r="A100" s="75" t="s">
        <v>43</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75" t="s">
        <v>39</v>
      </c>
      <c r="CB100" s="65"/>
      <c r="CC100" s="65"/>
      <c r="CD100" s="65"/>
      <c r="CE100" s="65"/>
      <c r="CF100" s="65"/>
      <c r="CG100" s="65"/>
      <c r="CH100" s="65"/>
      <c r="CI100" s="65"/>
      <c r="CJ100" s="65"/>
      <c r="CK100" s="65"/>
      <c r="CL100" s="65"/>
      <c r="CM100" s="65"/>
      <c r="CN100" s="65"/>
      <c r="CO100" s="65"/>
      <c r="CP100" s="65"/>
      <c r="CQ100" s="65"/>
      <c r="CR100" s="65"/>
      <c r="CS100" s="65"/>
      <c r="CT100" s="65"/>
      <c r="CU100" s="65"/>
      <c r="CV100" s="65" t="s">
        <v>324</v>
      </c>
      <c r="CW100" s="65" t="str">
        <f>IF(ISERROR(FIND("NeighMkt",$CX$101))=FALSE,"Y","N")</f>
        <v>N</v>
      </c>
      <c r="CX100" s="77" t="str">
        <f>'[1]Leakage Tree Data'!A1</f>
        <v>No Limit Leakage Export</v>
      </c>
      <c r="CY100" s="77">
        <f>'[1]Leakage Tree Data'!B1</f>
        <v>0</v>
      </c>
      <c r="CZ100" s="77">
        <f>'[1]Leakage Tree Data'!C1</f>
        <v>0</v>
      </c>
      <c r="DA100" s="77">
        <f>'[1]Leakage Tree Data'!D1</f>
        <v>0</v>
      </c>
      <c r="DB100" s="77">
        <f>'[1]Leakage Tree Data'!E1</f>
        <v>0</v>
      </c>
      <c r="DC100" s="77">
        <f>'[1]Leakage Tree Data'!F1</f>
        <v>0</v>
      </c>
      <c r="DD100" s="77">
        <f>'[1]Leakage Tree Data'!G1</f>
        <v>0</v>
      </c>
      <c r="DE100" s="77">
        <f>'[1]Leakage Tree Data'!H1</f>
        <v>0</v>
      </c>
      <c r="DF100" s="77">
        <f>'[1]Leakage Tree Data'!I1</f>
        <v>0</v>
      </c>
      <c r="DG100" s="77">
        <f>'[1]Leakage Tree Data'!J1</f>
        <v>0</v>
      </c>
      <c r="DH100" s="77">
        <f>'[1]Leakage Tree Data'!K1</f>
        <v>0</v>
      </c>
      <c r="DI100" s="77">
        <f>'[1]Leakage Tree Data'!L1</f>
        <v>0</v>
      </c>
      <c r="DJ100" s="77">
        <f>'[1]Leakage Tree Data'!M1</f>
        <v>0</v>
      </c>
      <c r="DK100" s="77">
        <f>'[1]Leakage Tree Data'!N1</f>
        <v>0</v>
      </c>
      <c r="DL100" s="77">
        <f>'[1]Leakage Tree Data'!O1</f>
        <v>0</v>
      </c>
      <c r="DM100" s="77">
        <f>'[1]Leakage Tree Data'!P1</f>
        <v>0</v>
      </c>
      <c r="DN100" s="77">
        <f>'[1]Leakage Tree Data'!Q1</f>
        <v>0</v>
      </c>
      <c r="DO100" s="77">
        <f>'[1]Leakage Tree Data'!R1</f>
        <v>0</v>
      </c>
      <c r="DP100" s="77">
        <f>'[1]Leakage Tree Data'!S1</f>
        <v>0</v>
      </c>
      <c r="DQ100" s="77">
        <f>'[1]Leakage Tree Data'!T1</f>
        <v>0</v>
      </c>
      <c r="DR100" s="77">
        <f>'[1]Leakage Tree Data'!U1</f>
        <v>0</v>
      </c>
      <c r="DS100" s="77">
        <f>'[1]Leakage Tree Data'!V1</f>
        <v>0</v>
      </c>
      <c r="DT100" s="77">
        <f>'[1]Leakage Tree Data'!W1</f>
        <v>0</v>
      </c>
      <c r="DU100" s="77">
        <f>'[1]Leakage Tree Data'!X1</f>
        <v>0</v>
      </c>
      <c r="DV100" s="77">
        <f>'[1]Leakage Tree Data'!Y1</f>
        <v>0</v>
      </c>
      <c r="DW100" s="77">
        <f>'[1]Leakage Tree Data'!Z1</f>
        <v>0</v>
      </c>
      <c r="DX100" s="77">
        <f>'[1]Leakage Tree Data'!AA1</f>
        <v>0</v>
      </c>
      <c r="DY100" s="77">
        <f>'[1]Leakage Tree Data'!AB1</f>
        <v>0</v>
      </c>
      <c r="DZ100" s="77">
        <f>'[1]Leakage Tree Data'!AC1</f>
        <v>0</v>
      </c>
      <c r="EA100" s="77">
        <f>'[1]Leakage Tree Data'!AD1</f>
        <v>0</v>
      </c>
      <c r="EB100" s="77">
        <f>'[1]Leakage Tree Data'!AE1</f>
        <v>0</v>
      </c>
      <c r="EC100" s="90" t="s">
        <v>328</v>
      </c>
      <c r="ED100" s="90"/>
      <c r="EE100" s="90"/>
      <c r="EF100" s="90"/>
      <c r="EG100" s="90"/>
      <c r="EH100" s="90"/>
    </row>
    <row r="101" spans="1:14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t="s">
        <v>325</v>
      </c>
      <c r="CW101" s="65" t="str">
        <f>IF(ISERROR(IF(CX$107&lt;&gt;0,RIGHT(CX$107,LEN(CX$107)-FIND(" - ",CX$107)-3+1),""))=TRUE,"Y","")</f>
        <v/>
      </c>
      <c r="CX101" s="77" t="str">
        <f>'[1]Leakage Tree Data'!A2</f>
        <v>Geography 2 : US - Walgreens KA</v>
      </c>
      <c r="CY101" s="77">
        <f>'[1]Leakage Tree Data'!B2</f>
        <v>0</v>
      </c>
      <c r="CZ101" s="77">
        <f>'[1]Leakage Tree Data'!C2</f>
        <v>0</v>
      </c>
      <c r="DA101" s="77">
        <f>'[1]Leakage Tree Data'!D2</f>
        <v>0</v>
      </c>
      <c r="DB101" s="77">
        <f>'[1]Leakage Tree Data'!E2</f>
        <v>0</v>
      </c>
      <c r="DC101" s="77">
        <f>'[1]Leakage Tree Data'!F2</f>
        <v>0</v>
      </c>
      <c r="DD101" s="77">
        <f>'[1]Leakage Tree Data'!G2</f>
        <v>0</v>
      </c>
      <c r="DE101" s="77">
        <f>'[1]Leakage Tree Data'!H2</f>
        <v>0</v>
      </c>
      <c r="DF101" s="77">
        <f>'[1]Leakage Tree Data'!I2</f>
        <v>0</v>
      </c>
      <c r="DG101" s="77">
        <f>'[1]Leakage Tree Data'!J2</f>
        <v>0</v>
      </c>
      <c r="DH101" s="77">
        <f>'[1]Leakage Tree Data'!K2</f>
        <v>0</v>
      </c>
      <c r="DI101" s="77">
        <f>'[1]Leakage Tree Data'!L2</f>
        <v>0</v>
      </c>
      <c r="DJ101" s="77">
        <f>'[1]Leakage Tree Data'!M2</f>
        <v>0</v>
      </c>
      <c r="DK101" s="77">
        <f>'[1]Leakage Tree Data'!N2</f>
        <v>0</v>
      </c>
      <c r="DL101" s="77">
        <f>'[1]Leakage Tree Data'!O2</f>
        <v>0</v>
      </c>
      <c r="DM101" s="77">
        <f>'[1]Leakage Tree Data'!P2</f>
        <v>0</v>
      </c>
      <c r="DN101" s="77">
        <f>'[1]Leakage Tree Data'!Q2</f>
        <v>0</v>
      </c>
      <c r="DO101" s="77">
        <f>'[1]Leakage Tree Data'!R2</f>
        <v>0</v>
      </c>
      <c r="DP101" s="77">
        <f>'[1]Leakage Tree Data'!S2</f>
        <v>0</v>
      </c>
      <c r="DQ101" s="77">
        <f>'[1]Leakage Tree Data'!T2</f>
        <v>0</v>
      </c>
      <c r="DR101" s="77">
        <f>'[1]Leakage Tree Data'!U2</f>
        <v>0</v>
      </c>
      <c r="DS101" s="77">
        <f>'[1]Leakage Tree Data'!V2</f>
        <v>0</v>
      </c>
      <c r="DT101" s="77">
        <f>'[1]Leakage Tree Data'!W2</f>
        <v>0</v>
      </c>
      <c r="DU101" s="77">
        <f>'[1]Leakage Tree Data'!X2</f>
        <v>0</v>
      </c>
      <c r="DV101" s="77">
        <f>'[1]Leakage Tree Data'!Y2</f>
        <v>0</v>
      </c>
      <c r="DW101" s="77">
        <f>'[1]Leakage Tree Data'!Z2</f>
        <v>0</v>
      </c>
      <c r="DX101" s="77">
        <f>'[1]Leakage Tree Data'!AA2</f>
        <v>0</v>
      </c>
      <c r="DY101" s="77">
        <f>'[1]Leakage Tree Data'!AB2</f>
        <v>0</v>
      </c>
      <c r="DZ101" s="77">
        <f>'[1]Leakage Tree Data'!AC2</f>
        <v>0</v>
      </c>
      <c r="EA101" s="77">
        <f>'[1]Leakage Tree Data'!AD2</f>
        <v>0</v>
      </c>
      <c r="EB101" s="77">
        <f>'[1]Leakage Tree Data'!AE2</f>
        <v>0</v>
      </c>
      <c r="EC101" s="65"/>
      <c r="ED101" s="65"/>
      <c r="EE101" s="65"/>
      <c r="EF101" s="65"/>
      <c r="EG101" s="65"/>
      <c r="EH101" s="65"/>
    </row>
    <row r="102" spans="1:14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77" t="str">
        <f>'[1]Leakage Tree Data'!A3</f>
        <v>Time : Latest 52 Weeks Ending Sep 04, 2011</v>
      </c>
      <c r="CY102" s="77">
        <f>'[1]Leakage Tree Data'!B3</f>
        <v>0</v>
      </c>
      <c r="CZ102" s="77">
        <f>'[1]Leakage Tree Data'!C3</f>
        <v>0</v>
      </c>
      <c r="DA102" s="77">
        <f>'[1]Leakage Tree Data'!D3</f>
        <v>0</v>
      </c>
      <c r="DB102" s="77">
        <f>'[1]Leakage Tree Data'!E3</f>
        <v>0</v>
      </c>
      <c r="DC102" s="77">
        <f>'[1]Leakage Tree Data'!F3</f>
        <v>0</v>
      </c>
      <c r="DD102" s="77">
        <f>'[1]Leakage Tree Data'!G3</f>
        <v>0</v>
      </c>
      <c r="DE102" s="77">
        <f>'[1]Leakage Tree Data'!H3</f>
        <v>0</v>
      </c>
      <c r="DF102" s="77">
        <f>'[1]Leakage Tree Data'!I3</f>
        <v>0</v>
      </c>
      <c r="DG102" s="77">
        <f>'[1]Leakage Tree Data'!J3</f>
        <v>0</v>
      </c>
      <c r="DH102" s="77">
        <f>'[1]Leakage Tree Data'!K3</f>
        <v>0</v>
      </c>
      <c r="DI102" s="77">
        <f>'[1]Leakage Tree Data'!L3</f>
        <v>0</v>
      </c>
      <c r="DJ102" s="77">
        <f>'[1]Leakage Tree Data'!M3</f>
        <v>0</v>
      </c>
      <c r="DK102" s="77">
        <f>'[1]Leakage Tree Data'!N3</f>
        <v>0</v>
      </c>
      <c r="DL102" s="77">
        <f>'[1]Leakage Tree Data'!O3</f>
        <v>0</v>
      </c>
      <c r="DM102" s="77">
        <f>'[1]Leakage Tree Data'!P3</f>
        <v>0</v>
      </c>
      <c r="DN102" s="77">
        <f>'[1]Leakage Tree Data'!Q3</f>
        <v>0</v>
      </c>
      <c r="DO102" s="77">
        <f>'[1]Leakage Tree Data'!R3</f>
        <v>0</v>
      </c>
      <c r="DP102" s="77">
        <f>'[1]Leakage Tree Data'!S3</f>
        <v>0</v>
      </c>
      <c r="DQ102" s="77">
        <f>'[1]Leakage Tree Data'!T3</f>
        <v>0</v>
      </c>
      <c r="DR102" s="77">
        <f>'[1]Leakage Tree Data'!U3</f>
        <v>0</v>
      </c>
      <c r="DS102" s="77">
        <f>'[1]Leakage Tree Data'!V3</f>
        <v>0</v>
      </c>
      <c r="DT102" s="77">
        <f>'[1]Leakage Tree Data'!W3</f>
        <v>0</v>
      </c>
      <c r="DU102" s="77">
        <f>'[1]Leakage Tree Data'!X3</f>
        <v>0</v>
      </c>
      <c r="DV102" s="77">
        <f>'[1]Leakage Tree Data'!Y3</f>
        <v>0</v>
      </c>
      <c r="DW102" s="77">
        <f>'[1]Leakage Tree Data'!Z3</f>
        <v>0</v>
      </c>
      <c r="DX102" s="77">
        <f>'[1]Leakage Tree Data'!AA3</f>
        <v>0</v>
      </c>
      <c r="DY102" s="77">
        <f>'[1]Leakage Tree Data'!AB3</f>
        <v>0</v>
      </c>
      <c r="DZ102" s="77">
        <f>'[1]Leakage Tree Data'!AC3</f>
        <v>0</v>
      </c>
      <c r="EA102" s="77">
        <f>'[1]Leakage Tree Data'!AD3</f>
        <v>0</v>
      </c>
      <c r="EB102" s="77">
        <f>'[1]Leakage Tree Data'!AE3</f>
        <v>0</v>
      </c>
      <c r="EC102" s="65"/>
      <c r="ED102" s="65"/>
      <c r="EE102" s="65"/>
      <c r="EF102" s="65"/>
      <c r="EG102" s="65"/>
      <c r="EH102" s="65"/>
    </row>
    <row r="103" spans="1:14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77" t="str">
        <f>'[1]Leakage Tree Data'!A4</f>
        <v>Product : INTERNAL ANALGESICS</v>
      </c>
      <c r="CY103" s="77">
        <f>'[1]Leakage Tree Data'!B4</f>
        <v>0</v>
      </c>
      <c r="CZ103" s="77">
        <f>'[1]Leakage Tree Data'!C4</f>
        <v>0</v>
      </c>
      <c r="DA103" s="77">
        <f>'[1]Leakage Tree Data'!D4</f>
        <v>0</v>
      </c>
      <c r="DB103" s="77">
        <f>'[1]Leakage Tree Data'!E4</f>
        <v>0</v>
      </c>
      <c r="DC103" s="77">
        <f>'[1]Leakage Tree Data'!F4</f>
        <v>0</v>
      </c>
      <c r="DD103" s="77">
        <f>'[1]Leakage Tree Data'!G4</f>
        <v>0</v>
      </c>
      <c r="DE103" s="77">
        <f>'[1]Leakage Tree Data'!H4</f>
        <v>0</v>
      </c>
      <c r="DF103" s="77">
        <f>'[1]Leakage Tree Data'!I4</f>
        <v>0</v>
      </c>
      <c r="DG103" s="77">
        <f>'[1]Leakage Tree Data'!J4</f>
        <v>0</v>
      </c>
      <c r="DH103" s="77">
        <f>'[1]Leakage Tree Data'!K4</f>
        <v>0</v>
      </c>
      <c r="DI103" s="77">
        <f>'[1]Leakage Tree Data'!L4</f>
        <v>0</v>
      </c>
      <c r="DJ103" s="77">
        <f>'[1]Leakage Tree Data'!M4</f>
        <v>0</v>
      </c>
      <c r="DK103" s="77">
        <f>'[1]Leakage Tree Data'!N4</f>
        <v>0</v>
      </c>
      <c r="DL103" s="77">
        <f>'[1]Leakage Tree Data'!O4</f>
        <v>0</v>
      </c>
      <c r="DM103" s="77">
        <f>'[1]Leakage Tree Data'!P4</f>
        <v>0</v>
      </c>
      <c r="DN103" s="77">
        <f>'[1]Leakage Tree Data'!Q4</f>
        <v>0</v>
      </c>
      <c r="DO103" s="77">
        <f>'[1]Leakage Tree Data'!R4</f>
        <v>0</v>
      </c>
      <c r="DP103" s="77">
        <f>'[1]Leakage Tree Data'!S4</f>
        <v>0</v>
      </c>
      <c r="DQ103" s="77">
        <f>'[1]Leakage Tree Data'!T4</f>
        <v>0</v>
      </c>
      <c r="DR103" s="77">
        <f>'[1]Leakage Tree Data'!U4</f>
        <v>0</v>
      </c>
      <c r="DS103" s="77">
        <f>'[1]Leakage Tree Data'!V4</f>
        <v>0</v>
      </c>
      <c r="DT103" s="77">
        <f>'[1]Leakage Tree Data'!W4</f>
        <v>0</v>
      </c>
      <c r="DU103" s="77">
        <f>'[1]Leakage Tree Data'!X4</f>
        <v>0</v>
      </c>
      <c r="DV103" s="77">
        <f>'[1]Leakage Tree Data'!Y4</f>
        <v>0</v>
      </c>
      <c r="DW103" s="77">
        <f>'[1]Leakage Tree Data'!Z4</f>
        <v>0</v>
      </c>
      <c r="DX103" s="77">
        <f>'[1]Leakage Tree Data'!AA4</f>
        <v>0</v>
      </c>
      <c r="DY103" s="77">
        <f>'[1]Leakage Tree Data'!AB4</f>
        <v>0</v>
      </c>
      <c r="DZ103" s="77">
        <f>'[1]Leakage Tree Data'!AC4</f>
        <v>0</v>
      </c>
      <c r="EA103" s="77">
        <f>'[1]Leakage Tree Data'!AD4</f>
        <v>0</v>
      </c>
      <c r="EB103" s="77">
        <f>'[1]Leakage Tree Data'!AE4</f>
        <v>0</v>
      </c>
      <c r="EC103" s="65"/>
      <c r="ED103" s="65"/>
      <c r="EE103" s="65"/>
      <c r="EF103" s="65"/>
      <c r="EG103" s="65"/>
      <c r="EH103" s="65"/>
    </row>
    <row r="104" spans="1:14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66"/>
      <c r="CB104" s="66" t="s">
        <v>318</v>
      </c>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77" t="str">
        <f>'[1]Leakage Tree Data'!A5</f>
        <v>HH Income Per Capita : All Income Per Capita</v>
      </c>
      <c r="CY104" s="77">
        <f>'[1]Leakage Tree Data'!B5</f>
        <v>0</v>
      </c>
      <c r="CZ104" s="77">
        <f>'[1]Leakage Tree Data'!C5</f>
        <v>0</v>
      </c>
      <c r="DA104" s="77">
        <f>'[1]Leakage Tree Data'!D5</f>
        <v>0</v>
      </c>
      <c r="DB104" s="77">
        <f>'[1]Leakage Tree Data'!E5</f>
        <v>0</v>
      </c>
      <c r="DC104" s="77">
        <f>'[1]Leakage Tree Data'!F5</f>
        <v>0</v>
      </c>
      <c r="DD104" s="77">
        <f>'[1]Leakage Tree Data'!G5</f>
        <v>0</v>
      </c>
      <c r="DE104" s="77">
        <f>'[1]Leakage Tree Data'!H5</f>
        <v>0</v>
      </c>
      <c r="DF104" s="77">
        <f>'[1]Leakage Tree Data'!I5</f>
        <v>0</v>
      </c>
      <c r="DG104" s="77">
        <f>'[1]Leakage Tree Data'!J5</f>
        <v>0</v>
      </c>
      <c r="DH104" s="77">
        <f>'[1]Leakage Tree Data'!K5</f>
        <v>0</v>
      </c>
      <c r="DI104" s="77">
        <f>'[1]Leakage Tree Data'!L5</f>
        <v>0</v>
      </c>
      <c r="DJ104" s="77">
        <f>'[1]Leakage Tree Data'!M5</f>
        <v>0</v>
      </c>
      <c r="DK104" s="77">
        <f>'[1]Leakage Tree Data'!N5</f>
        <v>0</v>
      </c>
      <c r="DL104" s="77">
        <f>'[1]Leakage Tree Data'!O5</f>
        <v>0</v>
      </c>
      <c r="DM104" s="77">
        <f>'[1]Leakage Tree Data'!P5</f>
        <v>0</v>
      </c>
      <c r="DN104" s="77">
        <f>'[1]Leakage Tree Data'!Q5</f>
        <v>0</v>
      </c>
      <c r="DO104" s="77">
        <f>'[1]Leakage Tree Data'!R5</f>
        <v>0</v>
      </c>
      <c r="DP104" s="77">
        <f>'[1]Leakage Tree Data'!S5</f>
        <v>0</v>
      </c>
      <c r="DQ104" s="77">
        <f>'[1]Leakage Tree Data'!T5</f>
        <v>0</v>
      </c>
      <c r="DR104" s="77">
        <f>'[1]Leakage Tree Data'!U5</f>
        <v>0</v>
      </c>
      <c r="DS104" s="77">
        <f>'[1]Leakage Tree Data'!V5</f>
        <v>0</v>
      </c>
      <c r="DT104" s="77">
        <f>'[1]Leakage Tree Data'!W5</f>
        <v>0</v>
      </c>
      <c r="DU104" s="77">
        <f>'[1]Leakage Tree Data'!X5</f>
        <v>0</v>
      </c>
      <c r="DV104" s="77">
        <f>'[1]Leakage Tree Data'!Y5</f>
        <v>0</v>
      </c>
      <c r="DW104" s="77">
        <f>'[1]Leakage Tree Data'!Z5</f>
        <v>0</v>
      </c>
      <c r="DX104" s="77">
        <f>'[1]Leakage Tree Data'!AA5</f>
        <v>0</v>
      </c>
      <c r="DY104" s="77">
        <f>'[1]Leakage Tree Data'!AB5</f>
        <v>0</v>
      </c>
      <c r="DZ104" s="77">
        <f>'[1]Leakage Tree Data'!AC5</f>
        <v>0</v>
      </c>
      <c r="EA104" s="77">
        <f>'[1]Leakage Tree Data'!AD5</f>
        <v>0</v>
      </c>
      <c r="EB104" s="77">
        <f>'[1]Leakage Tree Data'!AE5</f>
        <v>0</v>
      </c>
      <c r="EC104" s="66" t="s">
        <v>320</v>
      </c>
      <c r="ED104" s="66" t="s">
        <v>320</v>
      </c>
      <c r="EE104" s="66" t="s">
        <v>320</v>
      </c>
      <c r="EF104" s="66" t="s">
        <v>320</v>
      </c>
      <c r="EG104" s="67" t="s">
        <v>36</v>
      </c>
      <c r="EH104" s="67" t="s">
        <v>36</v>
      </c>
      <c r="EI104" s="81"/>
      <c r="EJ104" s="81"/>
      <c r="EK104" s="81"/>
    </row>
    <row r="105" spans="1:14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66"/>
      <c r="CB105" s="78" t="s">
        <v>326</v>
      </c>
      <c r="CC105" s="66" t="s">
        <v>40</v>
      </c>
      <c r="CD105" s="66" t="s">
        <v>9</v>
      </c>
      <c r="CE105" s="66" t="s">
        <v>13</v>
      </c>
      <c r="CF105" s="66" t="s">
        <v>10</v>
      </c>
      <c r="CG105" s="66" t="s">
        <v>15</v>
      </c>
      <c r="CH105" s="66" t="s">
        <v>11</v>
      </c>
      <c r="CI105" s="66" t="s">
        <v>17</v>
      </c>
      <c r="CJ105" s="66" t="s">
        <v>12</v>
      </c>
      <c r="CK105" s="66" t="s">
        <v>19</v>
      </c>
      <c r="CL105" s="66"/>
      <c r="CM105" s="66"/>
      <c r="CN105" s="66" t="s">
        <v>9</v>
      </c>
      <c r="CO105" s="66" t="s">
        <v>21</v>
      </c>
      <c r="CP105" s="66" t="s">
        <v>10</v>
      </c>
      <c r="CQ105" s="66" t="s">
        <v>22</v>
      </c>
      <c r="CR105" s="66" t="s">
        <v>11</v>
      </c>
      <c r="CS105" s="66" t="s">
        <v>23</v>
      </c>
      <c r="CT105" s="66" t="s">
        <v>12</v>
      </c>
      <c r="CU105" s="66" t="s">
        <v>24</v>
      </c>
      <c r="CV105" s="66"/>
      <c r="CW105" s="66"/>
      <c r="CX105" s="77" t="str">
        <f>'[1]Leakage Tree Data'!A6</f>
        <v>Geography</v>
      </c>
      <c r="CY105" s="77" t="str">
        <f>'[1]Leakage Tree Data'!B6</f>
        <v>Current</v>
      </c>
      <c r="CZ105" s="77">
        <f>'[1]Leakage Tree Data'!C6</f>
        <v>0</v>
      </c>
      <c r="DA105" s="77">
        <f>'[1]Leakage Tree Data'!D6</f>
        <v>0</v>
      </c>
      <c r="DB105" s="77">
        <f>'[1]Leakage Tree Data'!E6</f>
        <v>0</v>
      </c>
      <c r="DC105" s="77">
        <f>'[1]Leakage Tree Data'!F6</f>
        <v>0</v>
      </c>
      <c r="DD105" s="77">
        <f>'[1]Leakage Tree Data'!G6</f>
        <v>0</v>
      </c>
      <c r="DE105" s="77">
        <f>'[1]Leakage Tree Data'!H6</f>
        <v>0</v>
      </c>
      <c r="DF105" s="77">
        <f>'[1]Leakage Tree Data'!I6</f>
        <v>0</v>
      </c>
      <c r="DG105" s="77">
        <f>'[1]Leakage Tree Data'!J6</f>
        <v>0</v>
      </c>
      <c r="DH105" s="77">
        <f>'[1]Leakage Tree Data'!K6</f>
        <v>0</v>
      </c>
      <c r="DI105" s="77">
        <f>'[1]Leakage Tree Data'!L6</f>
        <v>0</v>
      </c>
      <c r="DJ105" s="77">
        <f>'[1]Leakage Tree Data'!M6</f>
        <v>0</v>
      </c>
      <c r="DK105" s="77">
        <f>'[1]Leakage Tree Data'!N6</f>
        <v>0</v>
      </c>
      <c r="DL105" s="77">
        <f>'[1]Leakage Tree Data'!O6</f>
        <v>0</v>
      </c>
      <c r="DM105" s="77">
        <f>'[1]Leakage Tree Data'!P6</f>
        <v>0</v>
      </c>
      <c r="DN105" s="77" t="str">
        <f>'[1]Leakage Tree Data'!Q6</f>
        <v>Change vs YA</v>
      </c>
      <c r="DO105" s="77">
        <f>'[1]Leakage Tree Data'!R6</f>
        <v>0</v>
      </c>
      <c r="DP105" s="77">
        <f>'[1]Leakage Tree Data'!S6</f>
        <v>0</v>
      </c>
      <c r="DQ105" s="77">
        <f>'[1]Leakage Tree Data'!T6</f>
        <v>0</v>
      </c>
      <c r="DR105" s="77">
        <f>'[1]Leakage Tree Data'!U6</f>
        <v>0</v>
      </c>
      <c r="DS105" s="77">
        <f>'[1]Leakage Tree Data'!V6</f>
        <v>0</v>
      </c>
      <c r="DT105" s="77">
        <f>'[1]Leakage Tree Data'!W6</f>
        <v>0</v>
      </c>
      <c r="DU105" s="77">
        <f>'[1]Leakage Tree Data'!X6</f>
        <v>0</v>
      </c>
      <c r="DV105" s="77">
        <f>'[1]Leakage Tree Data'!Y6</f>
        <v>0</v>
      </c>
      <c r="DW105" s="77">
        <f>'[1]Leakage Tree Data'!Z6</f>
        <v>0</v>
      </c>
      <c r="DX105" s="77">
        <f>'[1]Leakage Tree Data'!AA6</f>
        <v>0</v>
      </c>
      <c r="DY105" s="77">
        <f>'[1]Leakage Tree Data'!AB6</f>
        <v>0</v>
      </c>
      <c r="DZ105" s="77">
        <f>'[1]Leakage Tree Data'!AC6</f>
        <v>0</v>
      </c>
      <c r="EA105" s="77">
        <f>'[1]Leakage Tree Data'!AD6</f>
        <v>0</v>
      </c>
      <c r="EB105" s="77">
        <f>'[1]Leakage Tree Data'!AE6</f>
        <v>0</v>
      </c>
      <c r="EC105" s="66" t="s">
        <v>34</v>
      </c>
      <c r="ED105" s="66" t="s">
        <v>34</v>
      </c>
      <c r="EE105" s="66" t="s">
        <v>35</v>
      </c>
      <c r="EF105" s="66" t="s">
        <v>35</v>
      </c>
      <c r="EG105" s="67" t="s">
        <v>35</v>
      </c>
      <c r="EH105" s="67" t="s">
        <v>35</v>
      </c>
      <c r="EI105" s="81"/>
      <c r="EJ105" s="81"/>
      <c r="EK105" s="81"/>
    </row>
    <row r="106" spans="1:141" ht="30">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67"/>
      <c r="CA106" s="66" t="s">
        <v>31</v>
      </c>
      <c r="CB106" s="66" t="s">
        <v>5</v>
      </c>
      <c r="CC106" s="66" t="s">
        <v>7</v>
      </c>
      <c r="CD106" s="66" t="str">
        <f>IF(ISERROR(VLOOKUP(1,$CC$109:$CW$206,21,FALSE))=TRUE,"",VLOOKUP(1,$CC$109:$CW$206,21,FALSE))</f>
        <v>MASS/SUPCEN</v>
      </c>
      <c r="CE106" s="66" t="s">
        <v>14</v>
      </c>
      <c r="CF106" s="66" t="str">
        <f>IF(ISERROR(VLOOKUP(2,$CC$109:$CW$206,21,FALSE))=TRUE,"",VLOOKUP(2,$CC$109:$CW$206,21,FALSE))</f>
        <v>FOOD</v>
      </c>
      <c r="CG106" s="66" t="s">
        <v>16</v>
      </c>
      <c r="CH106" s="66" t="str">
        <f>IF(ISERROR(VLOOKUP(3,$CC$109:$CW$206,21,FALSE))=TRUE,"",VLOOKUP(3,$CC$109:$CW$206,21,FALSE))</f>
        <v>DRUG</v>
      </c>
      <c r="CI106" s="66" t="s">
        <v>18</v>
      </c>
      <c r="CJ106" s="66" t="str">
        <f>IF(ISERROR(VLOOKUP(4,$CC$109:$CW$206,21,FALSE))=TRUE,"",VLOOKUP(4,$CC$109:$CW$206,21,FALSE))</f>
        <v>CLUB</v>
      </c>
      <c r="CK106" s="66" t="s">
        <v>20</v>
      </c>
      <c r="CL106" s="66" t="s">
        <v>6</v>
      </c>
      <c r="CM106" s="66" t="s">
        <v>8</v>
      </c>
      <c r="CN106" s="66" t="str">
        <f>IF(ISERROR(VLOOKUP(1,$CM$109:$CW$206,11,FALSE))=TRUE,"",VLOOKUP(1,$CM$109:$CW$206,11,FALSE))</f>
        <v>MASS/SUPCEN</v>
      </c>
      <c r="CO106" s="66" t="s">
        <v>14</v>
      </c>
      <c r="CP106" s="66" t="str">
        <f>IF(ISERROR(VLOOKUP(2,$CM$109:$CW$206,11,FALSE))=TRUE,"",VLOOKUP(2,$CM$109:$CW$206,11,FALSE))</f>
        <v>FOOD</v>
      </c>
      <c r="CQ106" s="66" t="s">
        <v>16</v>
      </c>
      <c r="CR106" s="66" t="str">
        <f>IF(ISERROR(VLOOKUP(3,$CM$109:$CW$206,11,FALSE))=TRUE,"",VLOOKUP(3,$CM$109:$CW$206,11,FALSE))</f>
        <v>CLUB</v>
      </c>
      <c r="CS106" s="66" t="s">
        <v>18</v>
      </c>
      <c r="CT106" s="66" t="str">
        <f>IF(ISERROR(VLOOKUP(4,$CM$109:$CW$206,11,FALSE))=TRUE,"",VLOOKUP(4,$CM$109:$CW$206,11,FALSE))</f>
        <v>DRUG</v>
      </c>
      <c r="CU106" s="66" t="s">
        <v>20</v>
      </c>
      <c r="CV106" s="66" t="s">
        <v>4</v>
      </c>
      <c r="CW106" s="66" t="s">
        <v>3</v>
      </c>
      <c r="CX106" s="77">
        <f>'[1]Leakage Tree Data'!A7</f>
        <v>0</v>
      </c>
      <c r="CY106" s="77" t="str">
        <f>'[1]Leakage Tree Data'!B7</f>
        <v>Same Outlet Parent Geography</v>
      </c>
      <c r="CZ106" s="77" t="str">
        <f>'[1]Leakage Tree Data'!C7</f>
        <v>Segment HHs</v>
      </c>
      <c r="DA106" s="77" t="str">
        <f>'[1]Leakage Tree Data'!D7</f>
        <v>Retailer Shoppers</v>
      </c>
      <c r="DB106" s="77" t="str">
        <f>'[1]Leakage Tree Data'!E7</f>
        <v>% HHs Shopping</v>
      </c>
      <c r="DC106" s="77" t="str">
        <f>'[1]Leakage Tree Data'!F7</f>
        <v>HH Not Shopping</v>
      </c>
      <c r="DD106" s="77" t="str">
        <f>'[1]Leakage Tree Data'!G7</f>
        <v>% HH Not Shopping</v>
      </c>
      <c r="DE106" s="77" t="str">
        <f>'[1]Leakage Tree Data'!H7</f>
        <v>Anywhere Product Buyers (G2 Shoppers)</v>
      </c>
      <c r="DF106" s="77" t="str">
        <f>'[1]Leakage Tree Data'!I7</f>
        <v>% All Outlet Buyer Conversion</v>
      </c>
      <c r="DG106" s="77" t="str">
        <f>'[1]Leakage Tree Data'!J7</f>
        <v>% All Outlet Buyers Unconverted</v>
      </c>
      <c r="DH106" s="77" t="str">
        <f>'[1]Leakage Tree Data'!K7</f>
        <v>Product Buyers (G2 Shoppers)</v>
      </c>
      <c r="DI106" s="77" t="str">
        <f>'[1]Leakage Tree Data'!L7</f>
        <v>Product Dollars  (G2 Converted Buyers)</v>
      </c>
      <c r="DJ106" s="77" t="str">
        <f>'[1]Leakage Tree Data'!M7</f>
        <v>Product Dollars (G2 Unconverted Buyers)</v>
      </c>
      <c r="DK106" s="77" t="str">
        <f>'[1]Leakage Tree Data'!N7</f>
        <v>Leakage Dollars Captured - Converted Buyers</v>
      </c>
      <c r="DL106" s="77" t="str">
        <f>'[1]Leakage Tree Data'!O7</f>
        <v>% Leakage Dollars Captured - Converted Buyers</v>
      </c>
      <c r="DM106" s="77" t="str">
        <f>'[1]Leakage Tree Data'!P7</f>
        <v>% Leakage Dollars Captured - Unconverted Buyers</v>
      </c>
      <c r="DN106" s="77" t="str">
        <f>'[1]Leakage Tree Data'!Q7</f>
        <v>Same Outlet Parent Geography</v>
      </c>
      <c r="DO106" s="77" t="str">
        <f>'[1]Leakage Tree Data'!R7</f>
        <v>Segment HHs</v>
      </c>
      <c r="DP106" s="77" t="str">
        <f>'[1]Leakage Tree Data'!S7</f>
        <v>Retailer Shoppers</v>
      </c>
      <c r="DQ106" s="77" t="str">
        <f>'[1]Leakage Tree Data'!T7</f>
        <v>% HHs Shopping</v>
      </c>
      <c r="DR106" s="77" t="str">
        <f>'[1]Leakage Tree Data'!U7</f>
        <v>HH Not Shopping</v>
      </c>
      <c r="DS106" s="77" t="str">
        <f>'[1]Leakage Tree Data'!V7</f>
        <v>% HH Not Shopping</v>
      </c>
      <c r="DT106" s="77" t="str">
        <f>'[1]Leakage Tree Data'!W7</f>
        <v>Anywhere Product Buyers (G2 Shoppers)</v>
      </c>
      <c r="DU106" s="77" t="str">
        <f>'[1]Leakage Tree Data'!X7</f>
        <v>% All Outlet Buyer Conversion</v>
      </c>
      <c r="DV106" s="77" t="str">
        <f>'[1]Leakage Tree Data'!Y7</f>
        <v>% All Outlet Buyers Unconverted</v>
      </c>
      <c r="DW106" s="77" t="str">
        <f>'[1]Leakage Tree Data'!Z7</f>
        <v>Product Buyers (G2 Shoppers)</v>
      </c>
      <c r="DX106" s="77" t="str">
        <f>'[1]Leakage Tree Data'!AA7</f>
        <v>Product Dollars  (G2 Converted Buyers)</v>
      </c>
      <c r="DY106" s="77" t="str">
        <f>'[1]Leakage Tree Data'!AB7</f>
        <v>Product Dollars (G2 Unconverted Buyers)</v>
      </c>
      <c r="DZ106" s="77" t="str">
        <f>'[1]Leakage Tree Data'!AC7</f>
        <v>Leakage Dollars Captured - Converted Buyers</v>
      </c>
      <c r="EA106" s="77" t="str">
        <f>'[1]Leakage Tree Data'!AD7</f>
        <v>% Leakage Dollars Captured - Converted Buyers</v>
      </c>
      <c r="EB106" s="77" t="str">
        <f>'[1]Leakage Tree Data'!AE7</f>
        <v>% Leakage Dollars Captured - Unconverted Buyers</v>
      </c>
      <c r="EC106" s="66" t="s">
        <v>32</v>
      </c>
      <c r="ED106" s="66" t="s">
        <v>33</v>
      </c>
      <c r="EE106" s="66" t="s">
        <v>32</v>
      </c>
      <c r="EF106" s="66" t="s">
        <v>33</v>
      </c>
      <c r="EG106" s="68" t="s">
        <v>38</v>
      </c>
      <c r="EH106" s="68" t="s">
        <v>37</v>
      </c>
      <c r="EI106" s="81"/>
      <c r="EJ106" s="81"/>
      <c r="EK106" s="81"/>
    </row>
    <row r="107" spans="1:14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t="str">
        <f>IF(ISERROR(IF(CX107&lt;&gt;0,RIGHT(CX107,LEN(CX107)-FIND(" - ",CX107)-3+1),""))=TRUE,CX107,IF(CX107&lt;&gt;0,RIGHT(CX107,LEN(CX107)-FIND(" - ",CX107)-3+1),""))</f>
        <v>Walgreens KA</v>
      </c>
      <c r="CW107" s="65" t="str">
        <f>IF(ISERROR(VLOOKUP(IF(CY107&lt;&gt;0,RIGHT(CY107,LEN(CY107)-FIND(" - ",CY107)-3+1),""),A281:A291,1,FALSE))=TRUE,VLOOKUP(CX107,A301:B800,2,FALSE),IF(CY107&lt;&gt;0,RIGHT(CY107,LEN(CY107)-FIND(" - ",CY107)-3+1),""))</f>
        <v>DRUG</v>
      </c>
      <c r="CX107" s="77" t="str">
        <f>'[1]Leakage Tree Data'!A8</f>
        <v>US - Walgreens KA</v>
      </c>
      <c r="CY107" s="77" t="str">
        <f>'[1]Leakage Tree Data'!B8</f>
        <v>US - DRUG</v>
      </c>
      <c r="CZ107" s="77">
        <f>'[1]Leakage Tree Data'!C8</f>
        <v>118137161.58892822</v>
      </c>
      <c r="DA107" s="77">
        <f>'[1]Leakage Tree Data'!D8</f>
        <v>63282296.952789307</v>
      </c>
      <c r="DB107" s="77">
        <f>'[1]Leakage Tree Data'!E8</f>
        <v>53.566799897383099</v>
      </c>
      <c r="DC107" s="77">
        <f>'[1]Leakage Tree Data'!F8</f>
        <v>54854864.636138916</v>
      </c>
      <c r="DD107" s="77">
        <f>'[1]Leakage Tree Data'!G8</f>
        <v>46.433200102616901</v>
      </c>
      <c r="DE107" s="77">
        <f>'[1]Leakage Tree Data'!H8</f>
        <v>49128567.359741211</v>
      </c>
      <c r="DF107" s="77">
        <f>'[1]Leakage Tree Data'!I8</f>
        <v>29.230578721105761</v>
      </c>
      <c r="DG107" s="77">
        <f>'[1]Leakage Tree Data'!J8</f>
        <v>70.769421278894242</v>
      </c>
      <c r="DH107" s="77">
        <f>'[1]Leakage Tree Data'!K8</f>
        <v>14360564.556640625</v>
      </c>
      <c r="DI107" s="77">
        <f>'[1]Leakage Tree Data'!L8</f>
        <v>206006400.93320313</v>
      </c>
      <c r="DJ107" s="77">
        <f>'[1]Leakage Tree Data'!M8</f>
        <v>0</v>
      </c>
      <c r="DK107" s="77">
        <f>'[1]Leakage Tree Data'!N8</f>
        <v>0</v>
      </c>
      <c r="DL107" s="77">
        <f>'[1]Leakage Tree Data'!O8</f>
        <v>0</v>
      </c>
      <c r="DM107" s="77">
        <f>'[1]Leakage Tree Data'!P8</f>
        <v>0</v>
      </c>
      <c r="DN107" s="77">
        <f>'[1]Leakage Tree Data'!Q8</f>
        <v>0</v>
      </c>
      <c r="DO107" s="77">
        <f>'[1]Leakage Tree Data'!R8</f>
        <v>286111.02508544922</v>
      </c>
      <c r="DP107" s="77">
        <f>'[1]Leakage Tree Data'!S8</f>
        <v>1123317.6858215332</v>
      </c>
      <c r="DQ107" s="77">
        <f>'[1]Leakage Tree Data'!T8</f>
        <v>0.82312135605796755</v>
      </c>
      <c r="DR107" s="77">
        <f>'[1]Leakage Tree Data'!U8</f>
        <v>-837206.66073608398</v>
      </c>
      <c r="DS107" s="77">
        <f>'[1]Leakage Tree Data'!V8</f>
        <v>-0.82312135605796755</v>
      </c>
      <c r="DT107" s="77">
        <f>'[1]Leakage Tree Data'!W8</f>
        <v>1242525.3519287109</v>
      </c>
      <c r="DU107" s="77">
        <f>'[1]Leakage Tree Data'!X8</f>
        <v>0.89979769243885599</v>
      </c>
      <c r="DV107" s="77">
        <f>'[1]Leakage Tree Data'!Y8</f>
        <v>-0.89979769243885244</v>
      </c>
      <c r="DW107" s="77">
        <f>'[1]Leakage Tree Data'!Z8</f>
        <v>794074.85211181641</v>
      </c>
      <c r="DX107" s="77">
        <f>'[1]Leakage Tree Data'!AA8</f>
        <v>24401792.81945312</v>
      </c>
      <c r="DY107" s="77">
        <f>'[1]Leakage Tree Data'!AB8</f>
        <v>0</v>
      </c>
      <c r="DZ107" s="77">
        <f>'[1]Leakage Tree Data'!AC8</f>
        <v>0</v>
      </c>
      <c r="EA107" s="77">
        <f>'[1]Leakage Tree Data'!AD8</f>
        <v>0</v>
      </c>
      <c r="EB107" s="77">
        <f>'[1]Leakage Tree Data'!AE8</f>
        <v>0</v>
      </c>
      <c r="EC107" s="69"/>
      <c r="ED107" s="70"/>
      <c r="EE107" s="71"/>
      <c r="EF107" s="71"/>
      <c r="EG107" s="71"/>
      <c r="EH107" s="71"/>
      <c r="EI107" s="81"/>
      <c r="EJ107" s="81"/>
      <c r="EK107" s="81"/>
    </row>
    <row r="108" spans="1:14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t="str">
        <f t="shared" ref="CV108:CW171" si="0">IF(CX108&lt;&gt;0,RIGHT(CX108,LEN(CX108)-FIND(" - ",CX108)-3+1),"")</f>
        <v>ALL OUTLETS</v>
      </c>
      <c r="CW108" s="65" t="str">
        <f t="shared" si="0"/>
        <v>ALL OUTLETS</v>
      </c>
      <c r="CX108" s="77" t="str">
        <f>'[1]Leakage Tree Data'!A9</f>
        <v>US - ALL OUTLETS</v>
      </c>
      <c r="CY108" s="77" t="str">
        <f>'[1]Leakage Tree Data'!B9</f>
        <v>US - ALL OUTLETS</v>
      </c>
      <c r="CZ108" s="77">
        <f>'[1]Leakage Tree Data'!C9</f>
        <v>118137161.58892822</v>
      </c>
      <c r="DA108" s="77">
        <f>'[1]Leakage Tree Data'!D9</f>
        <v>118137161.58892822</v>
      </c>
      <c r="DB108" s="77">
        <f>'[1]Leakage Tree Data'!E9</f>
        <v>100</v>
      </c>
      <c r="DC108" s="77">
        <f>'[1]Leakage Tree Data'!F9</f>
        <v>0</v>
      </c>
      <c r="DD108" s="77">
        <f>'[1]Leakage Tree Data'!G9</f>
        <v>0</v>
      </c>
      <c r="DE108" s="77">
        <f>'[1]Leakage Tree Data'!H9</f>
        <v>49128567.359741211</v>
      </c>
      <c r="DF108" s="77">
        <f>'[1]Leakage Tree Data'!I9</f>
        <v>100</v>
      </c>
      <c r="DG108" s="77">
        <f>'[1]Leakage Tree Data'!J9</f>
        <v>0</v>
      </c>
      <c r="DH108" s="77">
        <f>'[1]Leakage Tree Data'!K9</f>
        <v>49128567.359741211</v>
      </c>
      <c r="DI108" s="77">
        <f>'[1]Leakage Tree Data'!L9</f>
        <v>498794309.14425778</v>
      </c>
      <c r="DJ108" s="77">
        <f>'[1]Leakage Tree Data'!M9</f>
        <v>736472851.29355466</v>
      </c>
      <c r="DK108" s="77">
        <f>'[1]Leakage Tree Data'!N9</f>
        <v>292787908.21105468</v>
      </c>
      <c r="DL108" s="77">
        <f>'[1]Leakage Tree Data'!O9</f>
        <v>100</v>
      </c>
      <c r="DM108" s="77">
        <f>'[1]Leakage Tree Data'!P9</f>
        <v>100</v>
      </c>
      <c r="DN108" s="77">
        <f>'[1]Leakage Tree Data'!Q9</f>
        <v>0</v>
      </c>
      <c r="DO108" s="77">
        <f>'[1]Leakage Tree Data'!R9</f>
        <v>286111.02508544922</v>
      </c>
      <c r="DP108" s="77">
        <f>'[1]Leakage Tree Data'!S9</f>
        <v>286111.02508544922</v>
      </c>
      <c r="DQ108" s="77">
        <f>'[1]Leakage Tree Data'!T9</f>
        <v>0</v>
      </c>
      <c r="DR108" s="77">
        <f>'[1]Leakage Tree Data'!U9</f>
        <v>0</v>
      </c>
      <c r="DS108" s="77">
        <f>'[1]Leakage Tree Data'!V9</f>
        <v>0</v>
      </c>
      <c r="DT108" s="77">
        <f>'[1]Leakage Tree Data'!W9</f>
        <v>1242525.3519287109</v>
      </c>
      <c r="DU108" s="77">
        <f>'[1]Leakage Tree Data'!X9</f>
        <v>0</v>
      </c>
      <c r="DV108" s="77">
        <f>'[1]Leakage Tree Data'!Y9</f>
        <v>0</v>
      </c>
      <c r="DW108" s="77">
        <f>'[1]Leakage Tree Data'!Z9</f>
        <v>1242525.3519287109</v>
      </c>
      <c r="DX108" s="77">
        <f>'[1]Leakage Tree Data'!AA9</f>
        <v>44144934.496835887</v>
      </c>
      <c r="DY108" s="77">
        <f>'[1]Leakage Tree Data'!AB9</f>
        <v>19271689.969848633</v>
      </c>
      <c r="DZ108" s="77">
        <f>'[1]Leakage Tree Data'!AC9</f>
        <v>19743141.677382827</v>
      </c>
      <c r="EA108" s="77">
        <f>'[1]Leakage Tree Data'!AD9</f>
        <v>0</v>
      </c>
      <c r="EB108" s="77">
        <f>'[1]Leakage Tree Data'!AE9</f>
        <v>0</v>
      </c>
      <c r="EC108" s="69"/>
      <c r="ED108" s="70"/>
      <c r="EE108" s="71"/>
      <c r="EF108" s="71"/>
      <c r="EG108" s="71"/>
      <c r="EH108" s="71"/>
      <c r="EI108" s="79"/>
    </row>
    <row r="109" spans="1:14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65" t="str">
        <f t="shared" ref="CA109:CA172" si="1">IF(ISERROR(FIND("Wal*Mart",CV109))=FALSE,CW109,"")</f>
        <v/>
      </c>
      <c r="CB109" s="72">
        <f>IF(AND(CV109=CW109,CV109&lt;&gt;""),IF(CW$100="Y",DK109-IF(ISERROR(VLOOKUP(CV109,$CA$109:$DK$206,37,FALSE))=TRUE,0,VLOOKUP(CV109,$CA$109:$DK$206,37,FALSE)),DK109-IF(AND(CW$101="Y",CV109=$CW$107),DI$107,0)),"")</f>
        <v>31231221.39109375</v>
      </c>
      <c r="CC109" s="73">
        <f>IF(CB109&lt;&gt;"",IF(CB109&gt;0,RANK(CB109,$CB$107:$CB$206),""),"")</f>
        <v>4</v>
      </c>
      <c r="CD109" s="72" t="str">
        <f t="shared" ref="CD109:CD172" si="2">IF(AND(ISERROR(FIND("NeighMkt",$CX$101))=FALSE,LEFT($CW$107,10)="ALL OUTLET",$CA109&lt;&gt;""),"",IF(AND($CV109&lt;&gt;$CW109,$CW109=CD$106),$DK109,""))</f>
        <v/>
      </c>
      <c r="CE109" s="73" t="str">
        <f>IF(CD109&lt;&gt;"",IF(CD109&gt;0,RANK(CD109,$CD$107:$CD$206),""),"")</f>
        <v/>
      </c>
      <c r="CF109" s="72" t="str">
        <f t="shared" ref="CF109:CF172" si="3">IF(AND(ISERROR(FIND("NeighMkt",$CX$101))=FALSE,LEFT($CW$107,10)="ALL OUTLET",$CA109&lt;&gt;""),"",IF(AND($CV109&lt;&gt;$CW109,$CW109=CF$106),$DK109,""))</f>
        <v/>
      </c>
      <c r="CG109" s="73" t="str">
        <f>IF(CF109&lt;&gt;"",IF(CF109&gt;0,RANK(CF109,$CF$107:$CF$206),""),"")</f>
        <v/>
      </c>
      <c r="CH109" s="72" t="str">
        <f t="shared" ref="CH109:CH172" si="4">IF(AND(ISERROR(FIND("NeighMkt",$CX$101))=FALSE,LEFT($CW$107,10)="ALL OUTLET",$CA109&lt;&gt;""),"",IF(AND($CV109&lt;&gt;$CW109,$CW109=CH$106),$DK109,""))</f>
        <v/>
      </c>
      <c r="CI109" s="73" t="str">
        <f>IF(CH109&lt;&gt;"",IF(CH109&gt;0,RANK(CH109,$CH$107:$CH$206),""),"")</f>
        <v/>
      </c>
      <c r="CJ109" s="72" t="str">
        <f t="shared" ref="CJ109:CJ172" si="5">IF(AND(ISERROR(FIND("NeighMkt",$CX$101))=FALSE,LEFT($CW$107,10)="ALL OUTLET",$CA109&lt;&gt;""),"",IF(AND($CV109&lt;&gt;$CW109,$CW109=CJ$106),$DK109,""))</f>
        <v/>
      </c>
      <c r="CK109" s="73" t="str">
        <f>IF(CJ109&lt;&gt;"",IF(CJ109&gt;0,RANK(CJ109,$CJ$107:$CJ$206),""),"")</f>
        <v/>
      </c>
      <c r="CL109" s="72">
        <f t="shared" ref="CL109:CL172" si="6">IF(AND(CV109=CW109,CV109&lt;&gt;""),IF(AND(ISERROR(FIND("NeighMkt",$CX$101))=FALSE,LEFT($CW$107,10)="ALL OUTLET"),DJ109-IF(ISERROR(VLOOKUP(CV109,$CA$109:$DK$206,36,FALSE))=TRUE,0,VLOOKUP(CV109,$CA$109:$DK$206,36,FALSE)),DJ109),"")</f>
        <v>117968244.55328125</v>
      </c>
      <c r="CM109" s="73">
        <f>IF(CL109&lt;&gt;"",IF(CL109&gt;0,RANK(CL109,$CL$107:$CL$206),""),"")</f>
        <v>3</v>
      </c>
      <c r="CN109" s="72" t="str">
        <f t="shared" ref="CN109:CN172" si="7">IF(AND(ISERROR(FIND("NeighMkt",$CX$101))=FALSE,LEFT($CW$107,10)="ALL OUTLET",$CA109&lt;&gt;""),"",IF(AND($CV109&lt;&gt;$CW109,$CW109=CN$106),$DJ109,""))</f>
        <v/>
      </c>
      <c r="CO109" s="73" t="str">
        <f>IF(CN109&lt;&gt;"",IF(CN109&gt;0,RANK(CN109,$CN$107:$CN$206),""),"")</f>
        <v/>
      </c>
      <c r="CP109" s="72" t="str">
        <f t="shared" ref="CP109:CP172" si="8">IF(AND(ISERROR(FIND("NeighMkt",$CX$101))=FALSE,LEFT($CW$107,10)="ALL OUTLET",$CA109&lt;&gt;""),"",IF(AND($CV109&lt;&gt;$CW109,$CW109=CP$106),$DJ109,""))</f>
        <v/>
      </c>
      <c r="CQ109" s="73" t="str">
        <f>IF(CP109&lt;&gt;"",IF(CP109&gt;0,RANK(CP109,$CP$107:$CP$206),""),"")</f>
        <v/>
      </c>
      <c r="CR109" s="72" t="str">
        <f t="shared" ref="CR109:CR172" si="9">IF(AND(ISERROR(FIND("NeighMkt",$CX$101))=FALSE,LEFT($CW$107,10)="ALL OUTLET",$CA109&lt;&gt;""),"",IF(AND($CV109&lt;&gt;$CW109,$CW109=CR$106),$DJ109,""))</f>
        <v/>
      </c>
      <c r="CS109" s="73" t="str">
        <f>IF(CR109&lt;&gt;"",IF(CR109&gt;0,RANK(CR109,$CR$107:$CR$206),""),"")</f>
        <v/>
      </c>
      <c r="CT109" s="72" t="str">
        <f t="shared" ref="CT109:CT172" si="10">IF(AND(ISERROR(FIND("NeighMkt",$CX$101))=FALSE,LEFT($CW$107,10)="ALL OUTLET",$CA109&lt;&gt;""),"",IF(AND($CV109&lt;&gt;$CW109,$CW109=CT$106),$DJ109,""))</f>
        <v/>
      </c>
      <c r="CU109" s="73" t="str">
        <f>IF(CT109&lt;&gt;"",IF(CT109&gt;0,RANK(CT109,$CT$107:$CT$206),""),"")</f>
        <v/>
      </c>
      <c r="CV109" s="65" t="str">
        <f t="shared" si="0"/>
        <v>CLUB</v>
      </c>
      <c r="CW109" s="65" t="str">
        <f t="shared" si="0"/>
        <v>CLUB</v>
      </c>
      <c r="CX109" s="77" t="str">
        <f>'[1]Leakage Tree Data'!A10</f>
        <v>US - CLUB</v>
      </c>
      <c r="CY109" s="77" t="str">
        <f>'[1]Leakage Tree Data'!B10</f>
        <v>US - CLUB</v>
      </c>
      <c r="CZ109" s="77">
        <f>'[1]Leakage Tree Data'!C10</f>
        <v>118137161.58892822</v>
      </c>
      <c r="DA109" s="77">
        <f>'[1]Leakage Tree Data'!D10</f>
        <v>61620252.752258301</v>
      </c>
      <c r="DB109" s="77">
        <f>'[1]Leakage Tree Data'!E10</f>
        <v>52.15992319730266</v>
      </c>
      <c r="DC109" s="77">
        <f>'[1]Leakage Tree Data'!F10</f>
        <v>56516908.836669922</v>
      </c>
      <c r="DD109" s="77">
        <f>'[1]Leakage Tree Data'!G10</f>
        <v>47.84007680269734</v>
      </c>
      <c r="DE109" s="77">
        <f>'[1]Leakage Tree Data'!H10</f>
        <v>49128567.359741211</v>
      </c>
      <c r="DF109" s="77">
        <f>'[1]Leakage Tree Data'!I10</f>
        <v>15.144220819239118</v>
      </c>
      <c r="DG109" s="77">
        <f>'[1]Leakage Tree Data'!J10</f>
        <v>84.855779180760877</v>
      </c>
      <c r="DH109" s="77">
        <f>'[1]Leakage Tree Data'!K10</f>
        <v>7440138.7262878418</v>
      </c>
      <c r="DI109" s="77">
        <f>'[1]Leakage Tree Data'!L10</f>
        <v>31231221.39109375</v>
      </c>
      <c r="DJ109" s="77">
        <f>'[1]Leakage Tree Data'!M10</f>
        <v>117968244.55328125</v>
      </c>
      <c r="DK109" s="77">
        <f>'[1]Leakage Tree Data'!N10</f>
        <v>31231221.39109375</v>
      </c>
      <c r="DL109" s="77">
        <f>'[1]Leakage Tree Data'!O10</f>
        <v>10.666841257863997</v>
      </c>
      <c r="DM109" s="77">
        <f>'[1]Leakage Tree Data'!P10</f>
        <v>16.018003154641697</v>
      </c>
      <c r="DN109" s="77">
        <f>'[1]Leakage Tree Data'!Q10</f>
        <v>0</v>
      </c>
      <c r="DO109" s="77">
        <f>'[1]Leakage Tree Data'!R10</f>
        <v>286111.02508544922</v>
      </c>
      <c r="DP109" s="77">
        <f>'[1]Leakage Tree Data'!S10</f>
        <v>616610.64575195313</v>
      </c>
      <c r="DQ109" s="77">
        <f>'[1]Leakage Tree Data'!T10</f>
        <v>0.39658140726982793</v>
      </c>
      <c r="DR109" s="77">
        <f>'[1]Leakage Tree Data'!U10</f>
        <v>-330499.62066650391</v>
      </c>
      <c r="DS109" s="77">
        <f>'[1]Leakage Tree Data'!V10</f>
        <v>-0.39658140726982793</v>
      </c>
      <c r="DT109" s="77">
        <f>'[1]Leakage Tree Data'!W10</f>
        <v>1242525.3519287109</v>
      </c>
      <c r="DU109" s="77">
        <f>'[1]Leakage Tree Data'!X10</f>
        <v>-0.70535523756331564</v>
      </c>
      <c r="DV109" s="77">
        <f>'[1]Leakage Tree Data'!Y10</f>
        <v>0.70535523756331031</v>
      </c>
      <c r="DW109" s="77">
        <f>'[1]Leakage Tree Data'!Z10</f>
        <v>-149595.92233276367</v>
      </c>
      <c r="DX109" s="77">
        <f>'[1]Leakage Tree Data'!AA10</f>
        <v>180047.51835937425</v>
      </c>
      <c r="DY109" s="77">
        <f>'[1]Leakage Tree Data'!AB10</f>
        <v>2009917.57421875</v>
      </c>
      <c r="DZ109" s="77">
        <f>'[1]Leakage Tree Data'!AC10</f>
        <v>180047.51835937425</v>
      </c>
      <c r="EA109" s="77">
        <f>'[1]Leakage Tree Data'!AD10</f>
        <v>-0.70535029406789107</v>
      </c>
      <c r="EB109" s="77">
        <f>'[1]Leakage Tree Data'!AE10</f>
        <v>-0.15017018811243688</v>
      </c>
      <c r="EC109" s="65">
        <f t="shared" ref="EC109:EC172" si="11">IF(AND(CV109=CW109,CV109&lt;&gt;""),IF(AND(ISERROR(FIND("NeighMkt",$CX$101))=FALSE,LEFT($CW$107,10)="ALL OUTLET"),DJ109-IF(ISERROR(VLOOKUP(CV109,$CA$109:$DK$206,36,FALSE))=TRUE,0,VLOOKUP(CV109,$CA$109:$DK$206,36,FALSE)),DJ109),"")</f>
        <v>117968244.55328125</v>
      </c>
      <c r="ED109" s="69">
        <f>IF(AND(CV109=CW109,CV109&lt;&gt;""),IF(CW$100="Y",DK109-IF(ISERROR(VLOOKUP(CV109,$CA$109:$DK$206,37,FALSE))=TRUE,0,VLOOKUP(CV109,$CA$109:$DK$206,37,FALSE)),DK109-IF(AND(CW$101="Y",CV109=$CW$107),DI$107,0)),"")</f>
        <v>31231221.39109375</v>
      </c>
      <c r="EE109" s="71">
        <f t="shared" ref="EE109:EE172" si="12">IF(AND(CV109=CW109,CV109&lt;&gt;""),IF(AND(ISERROR(FIND("NeighMkt",$CX$101))=FALSE,LEFT($CW$107,10)="ALL OUTLET"),DY109-IF(ISERROR(VLOOKUP(CV109,$CA$109:$DZ$206,51,FALSE))=TRUE,0,VLOOKUP(CV109,$CA$109:$DZ$206,51,FALSE)),DY109),"")</f>
        <v>2009917.57421875</v>
      </c>
      <c r="EF109" s="71">
        <f>IF(AND(CV109=CW109,CV109&lt;&gt;""),IF(CW$100="Y",DZ109-IF(ISERROR(VLOOKUP(CV109,$CA$109:$DZ$206,52,FALSE))=TRUE,0,VLOOKUP(CV109,$CA$109:$DZ$206,52,FALSE)),DZ109-IF(AND(CW$101="Y",CV109=$CW$107),DX$107,0)),"")</f>
        <v>180047.51835937425</v>
      </c>
      <c r="EG109" s="74">
        <f>IF(AND(CV109=CW109,CV109&lt;&gt;""),EC109/$DJ$108-(EC109-EE109)/($DJ$108-$DY$108),"")</f>
        <v>-1.5017018811243621E-3</v>
      </c>
      <c r="EH109" s="74">
        <f t="shared" ref="EH109:EH172" si="13">IF(AND(CV109=CW109,CV109&lt;&gt;""),ED109/$DI$108-(ED109-EF109)/($DI$108-$DX$108),"")</f>
        <v>-5.6835405221100088E-3</v>
      </c>
      <c r="EI109" s="79"/>
      <c r="EJ109" s="79"/>
      <c r="EK109" s="80"/>
    </row>
    <row r="110" spans="1:14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65" t="str">
        <f t="shared" si="1"/>
        <v/>
      </c>
      <c r="CB110" s="72" t="str">
        <f t="shared" ref="CB110:CB173" si="14">IF(AND(CV110=CW110,CV110&lt;&gt;""),IF(CW$100="Y",DK110-IF(ISERROR(VLOOKUP(CV110,$CA$109:$DK$206,37,FALSE))=TRUE,0,VLOOKUP(CV110,$CA$109:$DK$206,37,FALSE)),DK110-IF(AND(CW$101="Y",CV110=$CW$107),DI$107,0)),"")</f>
        <v/>
      </c>
      <c r="CC110" s="73" t="str">
        <f t="shared" ref="CC110:CC173" si="15">IF(CB110&lt;&gt;"",IF(CB110&gt;0,RANK(CB110,$CB$107:$CB$206),""),"")</f>
        <v/>
      </c>
      <c r="CD110" s="72" t="str">
        <f t="shared" si="2"/>
        <v/>
      </c>
      <c r="CE110" s="73" t="str">
        <f t="shared" ref="CE110:CE173" si="16">IF(CD110&lt;&gt;"",IF(CD110&gt;0,RANK(CD110,$CD$107:$CD$206),""),"")</f>
        <v/>
      </c>
      <c r="CF110" s="72" t="str">
        <f t="shared" si="3"/>
        <v/>
      </c>
      <c r="CG110" s="73" t="str">
        <f t="shared" ref="CG110:CG173" si="17">IF(CF110&lt;&gt;"",IF(CF110&gt;0,RANK(CF110,$CF$107:$CF$206),""),"")</f>
        <v/>
      </c>
      <c r="CH110" s="72" t="str">
        <f t="shared" si="4"/>
        <v/>
      </c>
      <c r="CI110" s="73" t="str">
        <f t="shared" ref="CI110:CI173" si="18">IF(CH110&lt;&gt;"",IF(CH110&gt;0,RANK(CH110,$CH$107:$CH$206),""),"")</f>
        <v/>
      </c>
      <c r="CJ110" s="72">
        <f t="shared" si="5"/>
        <v>4421262.9893749999</v>
      </c>
      <c r="CK110" s="73">
        <f t="shared" ref="CK110:CK173" si="19">IF(CJ110&lt;&gt;"",IF(CJ110&gt;0,RANK(CJ110,$CJ$107:$CJ$206),""),"")</f>
        <v>3</v>
      </c>
      <c r="CL110" s="72" t="str">
        <f t="shared" si="6"/>
        <v/>
      </c>
      <c r="CM110" s="73" t="str">
        <f t="shared" ref="CM110:CM173" si="20">IF(CL110&lt;&gt;"",IF(CL110&gt;0,RANK(CL110,$CL$107:$CL$206),""),"")</f>
        <v/>
      </c>
      <c r="CN110" s="72" t="str">
        <f t="shared" si="7"/>
        <v/>
      </c>
      <c r="CO110" s="73" t="str">
        <f t="shared" ref="CO110:CO173" si="21">IF(CN110&lt;&gt;"",IF(CN110&gt;0,RANK(CN110,$CN$107:$CN$206),""),"")</f>
        <v/>
      </c>
      <c r="CP110" s="72" t="str">
        <f t="shared" si="8"/>
        <v/>
      </c>
      <c r="CQ110" s="73" t="str">
        <f t="shared" ref="CQ110:CQ173" si="22">IF(CP110&lt;&gt;"",IF(CP110&gt;0,RANK(CP110,$CP$107:$CP$206),""),"")</f>
        <v/>
      </c>
      <c r="CR110" s="72">
        <f t="shared" si="9"/>
        <v>13126196.01390625</v>
      </c>
      <c r="CS110" s="73">
        <f t="shared" ref="CS110:CS173" si="23">IF(CR110&lt;&gt;"",IF(CR110&gt;0,RANK(CR110,$CR$107:$CR$206),""),"")</f>
        <v>3</v>
      </c>
      <c r="CT110" s="72" t="str">
        <f t="shared" si="10"/>
        <v/>
      </c>
      <c r="CU110" s="73" t="str">
        <f t="shared" ref="CU110:CU173" si="24">IF(CT110&lt;&gt;"",IF(CT110&gt;0,RANK(CT110,$CT$107:$CT$206),""),"")</f>
        <v/>
      </c>
      <c r="CV110" s="65" t="str">
        <f t="shared" si="0"/>
        <v>B J's Wholesale KA</v>
      </c>
      <c r="CW110" s="65" t="str">
        <f t="shared" si="0"/>
        <v>CLUB</v>
      </c>
      <c r="CX110" s="77" t="str">
        <f>'[1]Leakage Tree Data'!A11</f>
        <v>US - B J's Wholesale KA</v>
      </c>
      <c r="CY110" s="77" t="str">
        <f>'[1]Leakage Tree Data'!B11</f>
        <v>US - CLUB</v>
      </c>
      <c r="CZ110" s="77">
        <f>'[1]Leakage Tree Data'!C11</f>
        <v>118137161.58892822</v>
      </c>
      <c r="DA110" s="77">
        <f>'[1]Leakage Tree Data'!D11</f>
        <v>10501254.968963623</v>
      </c>
      <c r="DB110" s="77">
        <f>'[1]Leakage Tree Data'!E11</f>
        <v>8.8890361235391282</v>
      </c>
      <c r="DC110" s="77">
        <f>'[1]Leakage Tree Data'!F11</f>
        <v>107635906.6199646</v>
      </c>
      <c r="DD110" s="77">
        <f>'[1]Leakage Tree Data'!G11</f>
        <v>91.110963876460872</v>
      </c>
      <c r="DE110" s="77">
        <f>'[1]Leakage Tree Data'!H11</f>
        <v>49128567.359741211</v>
      </c>
      <c r="DF110" s="77">
        <f>'[1]Leakage Tree Data'!I11</f>
        <v>1.8650163928649388</v>
      </c>
      <c r="DG110" s="77">
        <f>'[1]Leakage Tree Data'!J11</f>
        <v>98.134983607135055</v>
      </c>
      <c r="DH110" s="77">
        <f>'[1]Leakage Tree Data'!K11</f>
        <v>916255.83483886719</v>
      </c>
      <c r="DI110" s="77">
        <f>'[1]Leakage Tree Data'!L11</f>
        <v>4421262.9893749999</v>
      </c>
      <c r="DJ110" s="77">
        <f>'[1]Leakage Tree Data'!M11</f>
        <v>13126196.01390625</v>
      </c>
      <c r="DK110" s="77">
        <f>'[1]Leakage Tree Data'!N11</f>
        <v>4421262.9893749999</v>
      </c>
      <c r="DL110" s="77">
        <f>'[1]Leakage Tree Data'!O11</f>
        <v>1.5100565513067414</v>
      </c>
      <c r="DM110" s="77">
        <f>'[1]Leakage Tree Data'!P11</f>
        <v>1.7823054836103129</v>
      </c>
      <c r="DN110" s="77">
        <f>'[1]Leakage Tree Data'!Q11</f>
        <v>0</v>
      </c>
      <c r="DO110" s="77">
        <f>'[1]Leakage Tree Data'!R11</f>
        <v>286111.02508544922</v>
      </c>
      <c r="DP110" s="77">
        <f>'[1]Leakage Tree Data'!S11</f>
        <v>58050.274932861328</v>
      </c>
      <c r="DQ110" s="77">
        <f>'[1]Leakage Tree Data'!T11</f>
        <v>2.7677108013488549E-2</v>
      </c>
      <c r="DR110" s="77">
        <f>'[1]Leakage Tree Data'!U11</f>
        <v>228060.75015258789</v>
      </c>
      <c r="DS110" s="77">
        <f>'[1]Leakage Tree Data'!V11</f>
        <v>-2.7677108013492102E-2</v>
      </c>
      <c r="DT110" s="77">
        <f>'[1]Leakage Tree Data'!W11</f>
        <v>1242525.3519287109</v>
      </c>
      <c r="DU110" s="77">
        <f>'[1]Leakage Tree Data'!X11</f>
        <v>-0.29337137919419809</v>
      </c>
      <c r="DV110" s="77">
        <f>'[1]Leakage Tree Data'!Y11</f>
        <v>0.29337137919419831</v>
      </c>
      <c r="DW110" s="77">
        <f>'[1]Leakage Tree Data'!Z11</f>
        <v>-117310.64038085938</v>
      </c>
      <c r="DX110" s="77">
        <f>'[1]Leakage Tree Data'!AA11</f>
        <v>71051.69140625</v>
      </c>
      <c r="DY110" s="77">
        <f>'[1]Leakage Tree Data'!AB11</f>
        <v>-2496429.8664062507</v>
      </c>
      <c r="DZ110" s="77">
        <f>'[1]Leakage Tree Data'!AC11</f>
        <v>71051.69140625</v>
      </c>
      <c r="EA110" s="77">
        <f>'[1]Leakage Tree Data'!AD11</f>
        <v>-8.3166183995999621E-2</v>
      </c>
      <c r="EB110" s="77">
        <f>'[1]Leakage Tree Data'!AE11</f>
        <v>-0.39597122908749127</v>
      </c>
      <c r="EC110" s="65" t="str">
        <f t="shared" si="11"/>
        <v/>
      </c>
      <c r="ED110" s="69" t="str">
        <f t="shared" ref="ED110:ED173" si="25">IF(AND(CV110=CW110,CV110&lt;&gt;""),IF(CW$100="Y",DK110-IF(ISERROR(VLOOKUP(CV110,$CA$109:$DK$206,37,FALSE))=TRUE,0,VLOOKUP(CV110,$CA$109:$DK$206,37,FALSE)),DK110-IF(AND(CW$101="Y",CV110=$CW$107),DI$107,0)),"")</f>
        <v/>
      </c>
      <c r="EE110" s="71" t="str">
        <f t="shared" si="12"/>
        <v/>
      </c>
      <c r="EF110" s="71" t="str">
        <f t="shared" ref="EF110:EF173" si="26">IF(AND(CV110=CW110,CV110&lt;&gt;""),IF(CW$100="Y",DZ110-IF(ISERROR(VLOOKUP(CV110,$CA$109:$DZ$206,52,FALSE))=TRUE,0,VLOOKUP(CV110,$CA$109:$DZ$206,52,FALSE)),DZ110-IF(AND(CW$101="Y",CV110=$CW$107),DX$107,0)),"")</f>
        <v/>
      </c>
      <c r="EG110" s="74" t="str">
        <f t="shared" ref="EG110:EG173" si="27">IF(AND(CV110=CW110,CV110&lt;&gt;""),EC110/$DJ$108-(EC110-EE110)/($DJ$108-$DY$108),"")</f>
        <v/>
      </c>
      <c r="EH110" s="74" t="str">
        <f t="shared" si="13"/>
        <v/>
      </c>
      <c r="EI110" s="79"/>
      <c r="EJ110" s="79"/>
      <c r="EK110" s="80"/>
    </row>
    <row r="111" spans="1:14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65" t="str">
        <f t="shared" si="1"/>
        <v/>
      </c>
      <c r="CB111" s="72" t="str">
        <f t="shared" si="14"/>
        <v/>
      </c>
      <c r="CC111" s="73" t="str">
        <f t="shared" si="15"/>
        <v/>
      </c>
      <c r="CD111" s="72" t="str">
        <f t="shared" si="2"/>
        <v/>
      </c>
      <c r="CE111" s="73" t="str">
        <f t="shared" si="16"/>
        <v/>
      </c>
      <c r="CF111" s="72" t="str">
        <f t="shared" si="3"/>
        <v/>
      </c>
      <c r="CG111" s="73" t="str">
        <f t="shared" si="17"/>
        <v/>
      </c>
      <c r="CH111" s="72" t="str">
        <f t="shared" si="4"/>
        <v/>
      </c>
      <c r="CI111" s="73" t="str">
        <f t="shared" si="18"/>
        <v/>
      </c>
      <c r="CJ111" s="72">
        <f t="shared" si="5"/>
        <v>14523265.923125001</v>
      </c>
      <c r="CK111" s="73">
        <f t="shared" si="19"/>
        <v>1</v>
      </c>
      <c r="CL111" s="72" t="str">
        <f t="shared" si="6"/>
        <v/>
      </c>
      <c r="CM111" s="73" t="str">
        <f t="shared" si="20"/>
        <v/>
      </c>
      <c r="CN111" s="72" t="str">
        <f t="shared" si="7"/>
        <v/>
      </c>
      <c r="CO111" s="73" t="str">
        <f t="shared" si="21"/>
        <v/>
      </c>
      <c r="CP111" s="72" t="str">
        <f t="shared" si="8"/>
        <v/>
      </c>
      <c r="CQ111" s="73" t="str">
        <f t="shared" si="22"/>
        <v/>
      </c>
      <c r="CR111" s="72">
        <f t="shared" si="9"/>
        <v>55072457.496250004</v>
      </c>
      <c r="CS111" s="73">
        <f t="shared" si="23"/>
        <v>1</v>
      </c>
      <c r="CT111" s="72" t="str">
        <f t="shared" si="10"/>
        <v/>
      </c>
      <c r="CU111" s="73" t="str">
        <f t="shared" si="24"/>
        <v/>
      </c>
      <c r="CV111" s="65" t="str">
        <f t="shared" si="0"/>
        <v>Costco KA</v>
      </c>
      <c r="CW111" s="65" t="str">
        <f t="shared" si="0"/>
        <v>CLUB</v>
      </c>
      <c r="CX111" s="77" t="str">
        <f>'[1]Leakage Tree Data'!A12</f>
        <v>US - Costco KA</v>
      </c>
      <c r="CY111" s="77" t="str">
        <f>'[1]Leakage Tree Data'!B12</f>
        <v>US - CLUB</v>
      </c>
      <c r="CZ111" s="77">
        <f>'[1]Leakage Tree Data'!C12</f>
        <v>118137161.58892822</v>
      </c>
      <c r="DA111" s="77">
        <f>'[1]Leakage Tree Data'!D12</f>
        <v>26108400.876831055</v>
      </c>
      <c r="DB111" s="77">
        <f>'[1]Leakage Tree Data'!E12</f>
        <v>22.100074629927395</v>
      </c>
      <c r="DC111" s="77">
        <f>'[1]Leakage Tree Data'!F12</f>
        <v>92028760.712097168</v>
      </c>
      <c r="DD111" s="77">
        <f>'[1]Leakage Tree Data'!G12</f>
        <v>77.899925370072609</v>
      </c>
      <c r="DE111" s="77">
        <f>'[1]Leakage Tree Data'!H12</f>
        <v>49128567.359741211</v>
      </c>
      <c r="DF111" s="77">
        <f>'[1]Leakage Tree Data'!I12</f>
        <v>7.0122001918011003</v>
      </c>
      <c r="DG111" s="77">
        <f>'[1]Leakage Tree Data'!J12</f>
        <v>92.987799808198901</v>
      </c>
      <c r="DH111" s="77">
        <f>'[1]Leakage Tree Data'!K12</f>
        <v>3444993.4946289063</v>
      </c>
      <c r="DI111" s="77">
        <f>'[1]Leakage Tree Data'!L12</f>
        <v>14523265.923125001</v>
      </c>
      <c r="DJ111" s="77">
        <f>'[1]Leakage Tree Data'!M12</f>
        <v>55072457.496250004</v>
      </c>
      <c r="DK111" s="77">
        <f>'[1]Leakage Tree Data'!N12</f>
        <v>14523265.923125001</v>
      </c>
      <c r="DL111" s="77">
        <f>'[1]Leakage Tree Data'!O12</f>
        <v>4.9603366518319394</v>
      </c>
      <c r="DM111" s="77">
        <f>'[1]Leakage Tree Data'!P12</f>
        <v>7.4778666178284379</v>
      </c>
      <c r="DN111" s="77">
        <f>'[1]Leakage Tree Data'!Q12</f>
        <v>0</v>
      </c>
      <c r="DO111" s="77">
        <f>'[1]Leakage Tree Data'!R12</f>
        <v>286111.02508544922</v>
      </c>
      <c r="DP111" s="77">
        <f>'[1]Leakage Tree Data'!S12</f>
        <v>1117339.4840698242</v>
      </c>
      <c r="DQ111" s="77">
        <f>'[1]Leakage Tree Data'!T12</f>
        <v>0.89444152509311436</v>
      </c>
      <c r="DR111" s="77">
        <f>'[1]Leakage Tree Data'!U12</f>
        <v>-831228.458984375</v>
      </c>
      <c r="DS111" s="77">
        <f>'[1]Leakage Tree Data'!V12</f>
        <v>-0.89444152509311436</v>
      </c>
      <c r="DT111" s="77">
        <f>'[1]Leakage Tree Data'!W12</f>
        <v>1242525.3519287109</v>
      </c>
      <c r="DU111" s="77">
        <f>'[1]Leakage Tree Data'!X12</f>
        <v>0.11316073586141595</v>
      </c>
      <c r="DV111" s="77">
        <f>'[1]Leakage Tree Data'!Y12</f>
        <v>-0.11316073586141329</v>
      </c>
      <c r="DW111" s="77">
        <f>'[1]Leakage Tree Data'!Z12</f>
        <v>141316.56262207031</v>
      </c>
      <c r="DX111" s="77">
        <f>'[1]Leakage Tree Data'!AA12</f>
        <v>885695.14625000022</v>
      </c>
      <c r="DY111" s="77">
        <f>'[1]Leakage Tree Data'!AB12</f>
        <v>4487941.814062506</v>
      </c>
      <c r="DZ111" s="77">
        <f>'[1]Leakage Tree Data'!AC12</f>
        <v>885695.14625000022</v>
      </c>
      <c r="EA111" s="77">
        <f>'[1]Leakage Tree Data'!AD12</f>
        <v>-3.4291500175953615E-2</v>
      </c>
      <c r="EB111" s="77">
        <f>'[1]Leakage Tree Data'!AE12</f>
        <v>0.42482231031143325</v>
      </c>
      <c r="EC111" s="65" t="str">
        <f t="shared" si="11"/>
        <v/>
      </c>
      <c r="ED111" s="69" t="str">
        <f t="shared" si="25"/>
        <v/>
      </c>
      <c r="EE111" s="71" t="str">
        <f t="shared" si="12"/>
        <v/>
      </c>
      <c r="EF111" s="71" t="str">
        <f t="shared" si="26"/>
        <v/>
      </c>
      <c r="EG111" s="74" t="str">
        <f t="shared" si="27"/>
        <v/>
      </c>
      <c r="EH111" s="74" t="str">
        <f t="shared" si="13"/>
        <v/>
      </c>
      <c r="EI111" s="79"/>
      <c r="EJ111" s="79"/>
      <c r="EK111" s="80"/>
    </row>
    <row r="112" spans="1:14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65" t="str">
        <f t="shared" si="1"/>
        <v/>
      </c>
      <c r="CB112" s="72" t="str">
        <f t="shared" si="14"/>
        <v/>
      </c>
      <c r="CC112" s="73" t="str">
        <f t="shared" si="15"/>
        <v/>
      </c>
      <c r="CD112" s="72" t="str">
        <f t="shared" si="2"/>
        <v/>
      </c>
      <c r="CE112" s="73" t="str">
        <f t="shared" si="16"/>
        <v/>
      </c>
      <c r="CF112" s="72" t="str">
        <f t="shared" si="3"/>
        <v/>
      </c>
      <c r="CG112" s="73" t="str">
        <f t="shared" si="17"/>
        <v/>
      </c>
      <c r="CH112" s="72" t="str">
        <f t="shared" si="4"/>
        <v/>
      </c>
      <c r="CI112" s="73" t="str">
        <f t="shared" si="18"/>
        <v/>
      </c>
      <c r="CJ112" s="72">
        <f t="shared" si="5"/>
        <v>12020308.61890625</v>
      </c>
      <c r="CK112" s="73">
        <f t="shared" si="19"/>
        <v>2</v>
      </c>
      <c r="CL112" s="72" t="str">
        <f t="shared" si="6"/>
        <v/>
      </c>
      <c r="CM112" s="73" t="str">
        <f t="shared" si="20"/>
        <v/>
      </c>
      <c r="CN112" s="72" t="str">
        <f t="shared" si="7"/>
        <v/>
      </c>
      <c r="CO112" s="73" t="str">
        <f t="shared" si="21"/>
        <v/>
      </c>
      <c r="CP112" s="72" t="str">
        <f t="shared" si="8"/>
        <v/>
      </c>
      <c r="CQ112" s="73" t="str">
        <f t="shared" si="22"/>
        <v/>
      </c>
      <c r="CR112" s="72">
        <f t="shared" si="9"/>
        <v>48660283.285312504</v>
      </c>
      <c r="CS112" s="73">
        <f t="shared" si="23"/>
        <v>2</v>
      </c>
      <c r="CT112" s="72" t="str">
        <f t="shared" si="10"/>
        <v/>
      </c>
      <c r="CU112" s="73" t="str">
        <f t="shared" si="24"/>
        <v/>
      </c>
      <c r="CV112" s="65" t="str">
        <f t="shared" si="0"/>
        <v>Sam's Club KA</v>
      </c>
      <c r="CW112" s="65" t="str">
        <f t="shared" si="0"/>
        <v>CLUB</v>
      </c>
      <c r="CX112" s="77" t="str">
        <f>'[1]Leakage Tree Data'!A13</f>
        <v>US - Sam's Club KA</v>
      </c>
      <c r="CY112" s="77" t="str">
        <f>'[1]Leakage Tree Data'!B13</f>
        <v>US - CLUB</v>
      </c>
      <c r="CZ112" s="77">
        <f>'[1]Leakage Tree Data'!C13</f>
        <v>118137161.58892822</v>
      </c>
      <c r="DA112" s="77">
        <f>'[1]Leakage Tree Data'!D13</f>
        <v>31610770.379272461</v>
      </c>
      <c r="DB112" s="77">
        <f>'[1]Leakage Tree Data'!E13</f>
        <v>26.75768568849297</v>
      </c>
      <c r="DC112" s="77">
        <f>'[1]Leakage Tree Data'!F13</f>
        <v>86526391.209655762</v>
      </c>
      <c r="DD112" s="77">
        <f>'[1]Leakage Tree Data'!G13</f>
        <v>73.24231431150703</v>
      </c>
      <c r="DE112" s="77">
        <f>'[1]Leakage Tree Data'!H13</f>
        <v>49128567.359741211</v>
      </c>
      <c r="DF112" s="77">
        <f>'[1]Leakage Tree Data'!I13</f>
        <v>6.5027784527734402</v>
      </c>
      <c r="DG112" s="77">
        <f>'[1]Leakage Tree Data'!J13</f>
        <v>93.497221547226559</v>
      </c>
      <c r="DH112" s="77">
        <f>'[1]Leakage Tree Data'!K13</f>
        <v>3194721.8924255371</v>
      </c>
      <c r="DI112" s="77">
        <f>'[1]Leakage Tree Data'!L13</f>
        <v>12020308.61890625</v>
      </c>
      <c r="DJ112" s="77">
        <f>'[1]Leakage Tree Data'!M13</f>
        <v>48660283.285312504</v>
      </c>
      <c r="DK112" s="77">
        <f>'[1]Leakage Tree Data'!N13</f>
        <v>12020308.61890625</v>
      </c>
      <c r="DL112" s="77">
        <f>'[1]Leakage Tree Data'!O13</f>
        <v>4.1054662032837337</v>
      </c>
      <c r="DM112" s="77">
        <f>'[1]Leakage Tree Data'!P13</f>
        <v>6.607206660753981</v>
      </c>
      <c r="DN112" s="77">
        <f>'[1]Leakage Tree Data'!Q13</f>
        <v>0</v>
      </c>
      <c r="DO112" s="77">
        <f>'[1]Leakage Tree Data'!R13</f>
        <v>286111.02508544922</v>
      </c>
      <c r="DP112" s="77">
        <f>'[1]Leakage Tree Data'!S13</f>
        <v>3544.8729858398437</v>
      </c>
      <c r="DQ112" s="77">
        <f>'[1]Leakage Tree Data'!T13</f>
        <v>-6.1952621955708054E-2</v>
      </c>
      <c r="DR112" s="77">
        <f>'[1]Leakage Tree Data'!U13</f>
        <v>282566.15209960937</v>
      </c>
      <c r="DS112" s="77">
        <f>'[1]Leakage Tree Data'!V13</f>
        <v>6.1952621955711606E-2</v>
      </c>
      <c r="DT112" s="77">
        <f>'[1]Leakage Tree Data'!W13</f>
        <v>1242525.3519287109</v>
      </c>
      <c r="DU112" s="77">
        <f>'[1]Leakage Tree Data'!X13</f>
        <v>-0.57048142185277229</v>
      </c>
      <c r="DV112" s="77">
        <f>'[1]Leakage Tree Data'!Y13</f>
        <v>0.57048142185277584</v>
      </c>
      <c r="DW112" s="77">
        <f>'[1]Leakage Tree Data'!Z13</f>
        <v>-192382.3024597168</v>
      </c>
      <c r="DX112" s="77">
        <f>'[1]Leakage Tree Data'!AA13</f>
        <v>-803352.71054687537</v>
      </c>
      <c r="DY112" s="77">
        <f>'[1]Leakage Tree Data'!AB13</f>
        <v>441513.15656250715</v>
      </c>
      <c r="DZ112" s="77">
        <f>'[1]Leakage Tree Data'!AC13</f>
        <v>-803352.71054687537</v>
      </c>
      <c r="EA112" s="77">
        <f>'[1]Leakage Tree Data'!AD13</f>
        <v>-0.59107550020711574</v>
      </c>
      <c r="EB112" s="77">
        <f>'[1]Leakage Tree Data'!AE13</f>
        <v>-0.11597962630595227</v>
      </c>
      <c r="EC112" s="65" t="str">
        <f t="shared" si="11"/>
        <v/>
      </c>
      <c r="ED112" s="69" t="str">
        <f t="shared" si="25"/>
        <v/>
      </c>
      <c r="EE112" s="71" t="str">
        <f t="shared" si="12"/>
        <v/>
      </c>
      <c r="EF112" s="71" t="str">
        <f t="shared" si="26"/>
        <v/>
      </c>
      <c r="EG112" s="74" t="str">
        <f t="shared" si="27"/>
        <v/>
      </c>
      <c r="EH112" s="74" t="str">
        <f t="shared" si="13"/>
        <v/>
      </c>
      <c r="EI112" s="79"/>
      <c r="EJ112" s="79"/>
      <c r="EK112" s="80"/>
    </row>
    <row r="113" spans="1:14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65" t="str">
        <f t="shared" si="1"/>
        <v/>
      </c>
      <c r="CB113" s="72">
        <f t="shared" si="14"/>
        <v>0</v>
      </c>
      <c r="CC113" s="73" t="str">
        <f t="shared" si="15"/>
        <v/>
      </c>
      <c r="CD113" s="72" t="str">
        <f t="shared" si="2"/>
        <v/>
      </c>
      <c r="CE113" s="73" t="str">
        <f t="shared" si="16"/>
        <v/>
      </c>
      <c r="CF113" s="72" t="str">
        <f t="shared" si="3"/>
        <v/>
      </c>
      <c r="CG113" s="73" t="str">
        <f t="shared" si="17"/>
        <v/>
      </c>
      <c r="CH113" s="72" t="str">
        <f t="shared" si="4"/>
        <v/>
      </c>
      <c r="CI113" s="73" t="str">
        <f t="shared" si="18"/>
        <v/>
      </c>
      <c r="CJ113" s="72" t="str">
        <f t="shared" si="5"/>
        <v/>
      </c>
      <c r="CK113" s="73" t="str">
        <f t="shared" si="19"/>
        <v/>
      </c>
      <c r="CL113" s="72">
        <f t="shared" si="6"/>
        <v>1788438.5442968749</v>
      </c>
      <c r="CM113" s="73">
        <f t="shared" si="20"/>
        <v>7</v>
      </c>
      <c r="CN113" s="72" t="str">
        <f t="shared" si="7"/>
        <v/>
      </c>
      <c r="CO113" s="73" t="str">
        <f t="shared" si="21"/>
        <v/>
      </c>
      <c r="CP113" s="72" t="str">
        <f t="shared" si="8"/>
        <v/>
      </c>
      <c r="CQ113" s="73" t="str">
        <f t="shared" si="22"/>
        <v/>
      </c>
      <c r="CR113" s="72" t="str">
        <f t="shared" si="9"/>
        <v/>
      </c>
      <c r="CS113" s="73" t="str">
        <f t="shared" si="23"/>
        <v/>
      </c>
      <c r="CT113" s="72" t="str">
        <f t="shared" si="10"/>
        <v/>
      </c>
      <c r="CU113" s="73" t="str">
        <f t="shared" si="24"/>
        <v/>
      </c>
      <c r="CV113" s="65" t="str">
        <f t="shared" si="0"/>
        <v>CONV-GAS</v>
      </c>
      <c r="CW113" s="65" t="str">
        <f t="shared" si="0"/>
        <v>CONV-GAS</v>
      </c>
      <c r="CX113" s="77" t="str">
        <f>'[1]Leakage Tree Data'!A14</f>
        <v>US - CONV-GAS</v>
      </c>
      <c r="CY113" s="77" t="str">
        <f>'[1]Leakage Tree Data'!B14</f>
        <v>US - CONV-GAS</v>
      </c>
      <c r="CZ113" s="77">
        <f>'[1]Leakage Tree Data'!C14</f>
        <v>118137161.58892822</v>
      </c>
      <c r="DA113" s="77">
        <f>'[1]Leakage Tree Data'!D14</f>
        <v>40900637.913757324</v>
      </c>
      <c r="DB113" s="77">
        <f>'[1]Leakage Tree Data'!E14</f>
        <v>34.621314211082691</v>
      </c>
      <c r="DC113" s="77">
        <f>'[1]Leakage Tree Data'!F14</f>
        <v>77236523.675170898</v>
      </c>
      <c r="DD113" s="77">
        <f>'[1]Leakage Tree Data'!G14</f>
        <v>65.378685788917309</v>
      </c>
      <c r="DE113" s="77">
        <f>'[1]Leakage Tree Data'!H14</f>
        <v>49128567.359741211</v>
      </c>
      <c r="DF113" s="77">
        <f>'[1]Leakage Tree Data'!I14</f>
        <v>0.70509893105444532</v>
      </c>
      <c r="DG113" s="77">
        <f>'[1]Leakage Tree Data'!J14</f>
        <v>99.294901068945549</v>
      </c>
      <c r="DH113" s="77">
        <f>'[1]Leakage Tree Data'!K14</f>
        <v>346405.00329589844</v>
      </c>
      <c r="DI113" s="77">
        <f>'[1]Leakage Tree Data'!L14</f>
        <v>0</v>
      </c>
      <c r="DJ113" s="77">
        <f>'[1]Leakage Tree Data'!M14</f>
        <v>1788438.5442968749</v>
      </c>
      <c r="DK113" s="77">
        <f>'[1]Leakage Tree Data'!N14</f>
        <v>0</v>
      </c>
      <c r="DL113" s="77">
        <f>'[1]Leakage Tree Data'!O14</f>
        <v>0</v>
      </c>
      <c r="DM113" s="77">
        <f>'[1]Leakage Tree Data'!P14</f>
        <v>0.24283835326117292</v>
      </c>
      <c r="DN113" s="77">
        <f>'[1]Leakage Tree Data'!Q14</f>
        <v>0</v>
      </c>
      <c r="DO113" s="77">
        <f>'[1]Leakage Tree Data'!R14</f>
        <v>286111.02508544922</v>
      </c>
      <c r="DP113" s="77">
        <f>'[1]Leakage Tree Data'!S14</f>
        <v>-105095.2744140625</v>
      </c>
      <c r="DQ113" s="77">
        <f>'[1]Leakage Tree Data'!T14</f>
        <v>-0.1732277060108558</v>
      </c>
      <c r="DR113" s="77">
        <f>'[1]Leakage Tree Data'!U14</f>
        <v>391206.29949951172</v>
      </c>
      <c r="DS113" s="77">
        <f>'[1]Leakage Tree Data'!V14</f>
        <v>0.17322770601084869</v>
      </c>
      <c r="DT113" s="77">
        <f>'[1]Leakage Tree Data'!W14</f>
        <v>1242525.3519287109</v>
      </c>
      <c r="DU113" s="77">
        <f>'[1]Leakage Tree Data'!X14</f>
        <v>0.13862225887950874</v>
      </c>
      <c r="DV113" s="77">
        <f>'[1]Leakage Tree Data'!Y14</f>
        <v>-0.13862225887950785</v>
      </c>
      <c r="DW113" s="77">
        <f>'[1]Leakage Tree Data'!Z14</f>
        <v>75141.74609375</v>
      </c>
      <c r="DX113" s="77">
        <f>'[1]Leakage Tree Data'!AA14</f>
        <v>0</v>
      </c>
      <c r="DY113" s="77">
        <f>'[1]Leakage Tree Data'!AB14</f>
        <v>910637.27921874984</v>
      </c>
      <c r="DZ113" s="77">
        <f>'[1]Leakage Tree Data'!AC14</f>
        <v>0</v>
      </c>
      <c r="EA113" s="77">
        <f>'[1]Leakage Tree Data'!AD14</f>
        <v>0</v>
      </c>
      <c r="EB113" s="77">
        <f>'[1]Leakage Tree Data'!AE14</f>
        <v>0.12044573701693725</v>
      </c>
      <c r="EC113" s="65">
        <f t="shared" si="11"/>
        <v>1788438.5442968749</v>
      </c>
      <c r="ED113" s="69">
        <f t="shared" si="25"/>
        <v>0</v>
      </c>
      <c r="EE113" s="71">
        <f t="shared" si="12"/>
        <v>910637.27921874984</v>
      </c>
      <c r="EF113" s="71">
        <f t="shared" si="26"/>
        <v>0</v>
      </c>
      <c r="EG113" s="74">
        <f t="shared" si="27"/>
        <v>1.2044573701693725E-3</v>
      </c>
      <c r="EH113" s="74">
        <f t="shared" si="13"/>
        <v>0</v>
      </c>
      <c r="EI113" s="79"/>
      <c r="EJ113" s="79"/>
      <c r="EK113" s="80"/>
    </row>
    <row r="114" spans="1:14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65" t="str">
        <f t="shared" si="1"/>
        <v/>
      </c>
      <c r="CB114" s="72">
        <f t="shared" si="14"/>
        <v>8012930.2101953123</v>
      </c>
      <c r="CC114" s="73">
        <f t="shared" si="15"/>
        <v>6</v>
      </c>
      <c r="CD114" s="72" t="str">
        <f t="shared" si="2"/>
        <v/>
      </c>
      <c r="CE114" s="73" t="str">
        <f t="shared" si="16"/>
        <v/>
      </c>
      <c r="CF114" s="72" t="str">
        <f t="shared" si="3"/>
        <v/>
      </c>
      <c r="CG114" s="73" t="str">
        <f t="shared" si="17"/>
        <v/>
      </c>
      <c r="CH114" s="72" t="str">
        <f t="shared" si="4"/>
        <v/>
      </c>
      <c r="CI114" s="73" t="str">
        <f t="shared" si="18"/>
        <v/>
      </c>
      <c r="CJ114" s="72" t="str">
        <f t="shared" si="5"/>
        <v/>
      </c>
      <c r="CK114" s="73" t="str">
        <f t="shared" si="19"/>
        <v/>
      </c>
      <c r="CL114" s="72">
        <f t="shared" si="6"/>
        <v>18933333.888867188</v>
      </c>
      <c r="CM114" s="73">
        <f t="shared" si="20"/>
        <v>6</v>
      </c>
      <c r="CN114" s="72" t="str">
        <f t="shared" si="7"/>
        <v/>
      </c>
      <c r="CO114" s="73" t="str">
        <f t="shared" si="21"/>
        <v/>
      </c>
      <c r="CP114" s="72" t="str">
        <f t="shared" si="8"/>
        <v/>
      </c>
      <c r="CQ114" s="73" t="str">
        <f t="shared" si="22"/>
        <v/>
      </c>
      <c r="CR114" s="72" t="str">
        <f t="shared" si="9"/>
        <v/>
      </c>
      <c r="CS114" s="73" t="str">
        <f t="shared" si="23"/>
        <v/>
      </c>
      <c r="CT114" s="72" t="str">
        <f t="shared" si="10"/>
        <v/>
      </c>
      <c r="CU114" s="73" t="str">
        <f t="shared" si="24"/>
        <v/>
      </c>
      <c r="CV114" s="65" t="str">
        <f t="shared" si="0"/>
        <v>DOLLAR</v>
      </c>
      <c r="CW114" s="65" t="str">
        <f t="shared" si="0"/>
        <v>DOLLAR</v>
      </c>
      <c r="CX114" s="77" t="str">
        <f>'[1]Leakage Tree Data'!A15</f>
        <v>US - DOLLAR</v>
      </c>
      <c r="CY114" s="77" t="str">
        <f>'[1]Leakage Tree Data'!B15</f>
        <v>US - DOLLAR</v>
      </c>
      <c r="CZ114" s="77">
        <f>'[1]Leakage Tree Data'!C15</f>
        <v>118137161.58892822</v>
      </c>
      <c r="DA114" s="77">
        <f>'[1]Leakage Tree Data'!D15</f>
        <v>75590209.653686523</v>
      </c>
      <c r="DB114" s="77">
        <f>'[1]Leakage Tree Data'!E15</f>
        <v>63.985124271659167</v>
      </c>
      <c r="DC114" s="77">
        <f>'[1]Leakage Tree Data'!F15</f>
        <v>42546951.935241699</v>
      </c>
      <c r="DD114" s="77">
        <f>'[1]Leakage Tree Data'!G15</f>
        <v>36.014875728340833</v>
      </c>
      <c r="DE114" s="77">
        <f>'[1]Leakage Tree Data'!H15</f>
        <v>49128567.359741211</v>
      </c>
      <c r="DF114" s="77">
        <f>'[1]Leakage Tree Data'!I15</f>
        <v>8.4418144181152286</v>
      </c>
      <c r="DG114" s="77">
        <f>'[1]Leakage Tree Data'!J15</f>
        <v>91.558185581884771</v>
      </c>
      <c r="DH114" s="77">
        <f>'[1]Leakage Tree Data'!K15</f>
        <v>4147342.4827880859</v>
      </c>
      <c r="DI114" s="77">
        <f>'[1]Leakage Tree Data'!L15</f>
        <v>8012930.2101953123</v>
      </c>
      <c r="DJ114" s="77">
        <f>'[1]Leakage Tree Data'!M15</f>
        <v>18933333.888867188</v>
      </c>
      <c r="DK114" s="77">
        <f>'[1]Leakage Tree Data'!N15</f>
        <v>8012930.2101953123</v>
      </c>
      <c r="DL114" s="77">
        <f>'[1]Leakage Tree Data'!O15</f>
        <v>2.7367695131792233</v>
      </c>
      <c r="DM114" s="77">
        <f>'[1]Leakage Tree Data'!P15</f>
        <v>2.5708121970297109</v>
      </c>
      <c r="DN114" s="77">
        <f>'[1]Leakage Tree Data'!Q15</f>
        <v>0</v>
      </c>
      <c r="DO114" s="77">
        <f>'[1]Leakage Tree Data'!R15</f>
        <v>286111.02508544922</v>
      </c>
      <c r="DP114" s="77">
        <f>'[1]Leakage Tree Data'!S15</f>
        <v>1055267.5987548828</v>
      </c>
      <c r="DQ114" s="77">
        <f>'[1]Leakage Tree Data'!T15</f>
        <v>0.74008598109742962</v>
      </c>
      <c r="DR114" s="77">
        <f>'[1]Leakage Tree Data'!U15</f>
        <v>-769156.57366943359</v>
      </c>
      <c r="DS114" s="77">
        <f>'[1]Leakage Tree Data'!V15</f>
        <v>-0.74008598109742962</v>
      </c>
      <c r="DT114" s="77">
        <f>'[1]Leakage Tree Data'!W15</f>
        <v>1242525.3519287109</v>
      </c>
      <c r="DU114" s="77">
        <f>'[1]Leakage Tree Data'!X15</f>
        <v>-0.10070339653962357</v>
      </c>
      <c r="DV114" s="77">
        <f>'[1]Leakage Tree Data'!Y15</f>
        <v>0.1007033965396289</v>
      </c>
      <c r="DW114" s="77">
        <f>'[1]Leakage Tree Data'!Z15</f>
        <v>56668.813537597656</v>
      </c>
      <c r="DX114" s="77">
        <f>'[1]Leakage Tree Data'!AA15</f>
        <v>1056344.5816503903</v>
      </c>
      <c r="DY114" s="77">
        <f>'[1]Leakage Tree Data'!AB15</f>
        <v>1321165.0151013173</v>
      </c>
      <c r="DZ114" s="77">
        <f>'[1]Leakage Tree Data'!AC15</f>
        <v>1056344.5816503903</v>
      </c>
      <c r="EA114" s="77">
        <f>'[1]Leakage Tree Data'!AD15</f>
        <v>0.18898743448956035</v>
      </c>
      <c r="EB114" s="77">
        <f>'[1]Leakage Tree Data'!AE15</f>
        <v>0.11513172360996871</v>
      </c>
      <c r="EC114" s="65">
        <f t="shared" si="11"/>
        <v>18933333.888867188</v>
      </c>
      <c r="ED114" s="69">
        <f t="shared" si="25"/>
        <v>8012930.2101953123</v>
      </c>
      <c r="EE114" s="71">
        <f t="shared" si="12"/>
        <v>1321165.0151013173</v>
      </c>
      <c r="EF114" s="71">
        <f t="shared" si="26"/>
        <v>1056344.5816503903</v>
      </c>
      <c r="EG114" s="74">
        <f t="shared" si="27"/>
        <v>1.1513172360996908E-3</v>
      </c>
      <c r="EH114" s="74">
        <f t="shared" si="13"/>
        <v>7.636080931494333E-4</v>
      </c>
      <c r="EI114" s="79"/>
      <c r="EJ114" s="79"/>
      <c r="EK114" s="80"/>
    </row>
    <row r="115" spans="1:14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65" t="str">
        <f t="shared" si="1"/>
        <v/>
      </c>
      <c r="CB115" s="72" t="str">
        <f t="shared" si="14"/>
        <v/>
      </c>
      <c r="CC115" s="73" t="str">
        <f t="shared" si="15"/>
        <v/>
      </c>
      <c r="CD115" s="72" t="str">
        <f t="shared" si="2"/>
        <v/>
      </c>
      <c r="CE115" s="73" t="str">
        <f t="shared" si="16"/>
        <v/>
      </c>
      <c r="CF115" s="72" t="str">
        <f t="shared" si="3"/>
        <v/>
      </c>
      <c r="CG115" s="73" t="str">
        <f t="shared" si="17"/>
        <v/>
      </c>
      <c r="CH115" s="72" t="str">
        <f t="shared" si="4"/>
        <v/>
      </c>
      <c r="CI115" s="73" t="str">
        <f t="shared" si="18"/>
        <v/>
      </c>
      <c r="CJ115" s="72" t="str">
        <f t="shared" si="5"/>
        <v/>
      </c>
      <c r="CK115" s="73" t="str">
        <f t="shared" si="19"/>
        <v/>
      </c>
      <c r="CL115" s="72" t="str">
        <f t="shared" si="6"/>
        <v/>
      </c>
      <c r="CM115" s="73" t="str">
        <f t="shared" si="20"/>
        <v/>
      </c>
      <c r="CN115" s="72" t="str">
        <f t="shared" si="7"/>
        <v/>
      </c>
      <c r="CO115" s="73" t="str">
        <f t="shared" si="21"/>
        <v/>
      </c>
      <c r="CP115" s="72" t="str">
        <f t="shared" si="8"/>
        <v/>
      </c>
      <c r="CQ115" s="73" t="str">
        <f t="shared" si="22"/>
        <v/>
      </c>
      <c r="CR115" s="72" t="str">
        <f t="shared" si="9"/>
        <v/>
      </c>
      <c r="CS115" s="73" t="str">
        <f t="shared" si="23"/>
        <v/>
      </c>
      <c r="CT115" s="72" t="str">
        <f t="shared" si="10"/>
        <v/>
      </c>
      <c r="CU115" s="73" t="str">
        <f t="shared" si="24"/>
        <v/>
      </c>
      <c r="CV115" s="65" t="str">
        <f t="shared" si="0"/>
        <v>Dollar General KA</v>
      </c>
      <c r="CW115" s="65" t="str">
        <f t="shared" si="0"/>
        <v>DOLLAR</v>
      </c>
      <c r="CX115" s="77" t="str">
        <f>'[1]Leakage Tree Data'!A16</f>
        <v>US - Dollar General KA</v>
      </c>
      <c r="CY115" s="77" t="str">
        <f>'[1]Leakage Tree Data'!B16</f>
        <v>US - DOLLAR</v>
      </c>
      <c r="CZ115" s="77">
        <f>'[1]Leakage Tree Data'!C16</f>
        <v>118137161.58892822</v>
      </c>
      <c r="DA115" s="77">
        <f>'[1]Leakage Tree Data'!D16</f>
        <v>30982649.863098145</v>
      </c>
      <c r="DB115" s="77">
        <f>'[1]Leakage Tree Data'!E16</f>
        <v>26.225998192597366</v>
      </c>
      <c r="DC115" s="77">
        <f>'[1]Leakage Tree Data'!F16</f>
        <v>87154511.725830078</v>
      </c>
      <c r="DD115" s="77">
        <f>'[1]Leakage Tree Data'!G16</f>
        <v>73.774001807402641</v>
      </c>
      <c r="DE115" s="77">
        <f>'[1]Leakage Tree Data'!H16</f>
        <v>49128567.359741211</v>
      </c>
      <c r="DF115" s="77">
        <f>'[1]Leakage Tree Data'!I16</f>
        <v>4.366075692984495</v>
      </c>
      <c r="DG115" s="77">
        <f>'[1]Leakage Tree Data'!J16</f>
        <v>95.633924307015505</v>
      </c>
      <c r="DH115" s="77">
        <f>'[1]Leakage Tree Data'!K16</f>
        <v>2144990.4378051758</v>
      </c>
      <c r="DI115" s="77">
        <f>'[1]Leakage Tree Data'!L16</f>
        <v>4218727.2324999999</v>
      </c>
      <c r="DJ115" s="77">
        <f>'[1]Leakage Tree Data'!M16</f>
        <v>11163030.700898437</v>
      </c>
      <c r="DK115" s="77">
        <f>'[1]Leakage Tree Data'!N16</f>
        <v>4218727.2324999999</v>
      </c>
      <c r="DL115" s="77">
        <f>'[1]Leakage Tree Data'!O16</f>
        <v>1.4408816464711895</v>
      </c>
      <c r="DM115" s="77">
        <f>'[1]Leakage Tree Data'!P16</f>
        <v>1.5157423225162314</v>
      </c>
      <c r="DN115" s="77">
        <f>'[1]Leakage Tree Data'!Q16</f>
        <v>0</v>
      </c>
      <c r="DO115" s="77">
        <f>'[1]Leakage Tree Data'!R16</f>
        <v>286111.02508544922</v>
      </c>
      <c r="DP115" s="77">
        <f>'[1]Leakage Tree Data'!S16</f>
        <v>296211.69763183594</v>
      </c>
      <c r="DQ115" s="77">
        <f>'[1]Leakage Tree Data'!T16</f>
        <v>0.18767437736525494</v>
      </c>
      <c r="DR115" s="77">
        <f>'[1]Leakage Tree Data'!U16</f>
        <v>-10100.672546386719</v>
      </c>
      <c r="DS115" s="77">
        <f>'[1]Leakage Tree Data'!V16</f>
        <v>-0.18767437736525494</v>
      </c>
      <c r="DT115" s="77">
        <f>'[1]Leakage Tree Data'!W16</f>
        <v>1242525.3519287109</v>
      </c>
      <c r="DU115" s="77">
        <f>'[1]Leakage Tree Data'!X16</f>
        <v>7.1744228795014742E-2</v>
      </c>
      <c r="DV115" s="77">
        <f>'[1]Leakage Tree Data'!Y16</f>
        <v>-7.1744228795012077E-2</v>
      </c>
      <c r="DW115" s="77">
        <f>'[1]Leakage Tree Data'!Z16</f>
        <v>88605.068908691406</v>
      </c>
      <c r="DX115" s="77">
        <f>'[1]Leakage Tree Data'!AA16</f>
        <v>943788.8351269532</v>
      </c>
      <c r="DY115" s="77">
        <f>'[1]Leakage Tree Data'!AB16</f>
        <v>1474435.6280566398</v>
      </c>
      <c r="DZ115" s="77">
        <f>'[1]Leakage Tree Data'!AC16</f>
        <v>943788.8351269532</v>
      </c>
      <c r="EA115" s="77">
        <f>'[1]Leakage Tree Data'!AD16</f>
        <v>0.24146719185677323</v>
      </c>
      <c r="EB115" s="77">
        <f>'[1]Leakage Tree Data'!AE16</f>
        <v>0.1648528377641445</v>
      </c>
      <c r="EC115" s="65" t="str">
        <f t="shared" si="11"/>
        <v/>
      </c>
      <c r="ED115" s="69" t="str">
        <f t="shared" si="25"/>
        <v/>
      </c>
      <c r="EE115" s="71" t="str">
        <f t="shared" si="12"/>
        <v/>
      </c>
      <c r="EF115" s="71" t="str">
        <f t="shared" si="26"/>
        <v/>
      </c>
      <c r="EG115" s="74" t="str">
        <f t="shared" si="27"/>
        <v/>
      </c>
      <c r="EH115" s="74" t="str">
        <f t="shared" si="13"/>
        <v/>
      </c>
      <c r="EI115" s="79"/>
      <c r="EJ115" s="79"/>
      <c r="EK115" s="80"/>
    </row>
    <row r="116" spans="1:14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65" t="str">
        <f t="shared" si="1"/>
        <v/>
      </c>
      <c r="CB116" s="72" t="str">
        <f t="shared" si="14"/>
        <v/>
      </c>
      <c r="CC116" s="73" t="str">
        <f t="shared" si="15"/>
        <v/>
      </c>
      <c r="CD116" s="72" t="str">
        <f t="shared" si="2"/>
        <v/>
      </c>
      <c r="CE116" s="73" t="str">
        <f t="shared" si="16"/>
        <v/>
      </c>
      <c r="CF116" s="72" t="str">
        <f t="shared" si="3"/>
        <v/>
      </c>
      <c r="CG116" s="73" t="str">
        <f t="shared" si="17"/>
        <v/>
      </c>
      <c r="CH116" s="72" t="str">
        <f t="shared" si="4"/>
        <v/>
      </c>
      <c r="CI116" s="73" t="str">
        <f t="shared" si="18"/>
        <v/>
      </c>
      <c r="CJ116" s="72" t="str">
        <f t="shared" si="5"/>
        <v/>
      </c>
      <c r="CK116" s="73" t="str">
        <f t="shared" si="19"/>
        <v/>
      </c>
      <c r="CL116" s="72" t="str">
        <f t="shared" si="6"/>
        <v/>
      </c>
      <c r="CM116" s="73" t="str">
        <f t="shared" si="20"/>
        <v/>
      </c>
      <c r="CN116" s="72" t="str">
        <f t="shared" si="7"/>
        <v/>
      </c>
      <c r="CO116" s="73" t="str">
        <f t="shared" si="21"/>
        <v/>
      </c>
      <c r="CP116" s="72" t="str">
        <f t="shared" si="8"/>
        <v/>
      </c>
      <c r="CQ116" s="73" t="str">
        <f t="shared" si="22"/>
        <v/>
      </c>
      <c r="CR116" s="72" t="str">
        <f t="shared" si="9"/>
        <v/>
      </c>
      <c r="CS116" s="73" t="str">
        <f t="shared" si="23"/>
        <v/>
      </c>
      <c r="CT116" s="72" t="str">
        <f t="shared" si="10"/>
        <v/>
      </c>
      <c r="CU116" s="73" t="str">
        <f t="shared" si="24"/>
        <v/>
      </c>
      <c r="CV116" s="65" t="str">
        <f t="shared" si="0"/>
        <v>Dollar Tree KA</v>
      </c>
      <c r="CW116" s="65" t="str">
        <f t="shared" si="0"/>
        <v>DOLLAR</v>
      </c>
      <c r="CX116" s="77" t="str">
        <f>'[1]Leakage Tree Data'!A17</f>
        <v>US - Dollar Tree KA</v>
      </c>
      <c r="CY116" s="77" t="str">
        <f>'[1]Leakage Tree Data'!B17</f>
        <v>US - DOLLAR</v>
      </c>
      <c r="CZ116" s="77">
        <f>'[1]Leakage Tree Data'!C17</f>
        <v>118137161.58892822</v>
      </c>
      <c r="DA116" s="77">
        <f>'[1]Leakage Tree Data'!D17</f>
        <v>49727194.980560303</v>
      </c>
      <c r="DB116" s="77">
        <f>'[1]Leakage Tree Data'!E17</f>
        <v>42.092762608933988</v>
      </c>
      <c r="DC116" s="77">
        <f>'[1]Leakage Tree Data'!F17</f>
        <v>68409966.60836792</v>
      </c>
      <c r="DD116" s="77">
        <f>'[1]Leakage Tree Data'!G17</f>
        <v>57.907237391066012</v>
      </c>
      <c r="DE116" s="77">
        <f>'[1]Leakage Tree Data'!H17</f>
        <v>49128567.359741211</v>
      </c>
      <c r="DF116" s="77">
        <f>'[1]Leakage Tree Data'!I17</f>
        <v>1.3058973729772649</v>
      </c>
      <c r="DG116" s="77">
        <f>'[1]Leakage Tree Data'!J17</f>
        <v>98.69410262702273</v>
      </c>
      <c r="DH116" s="77">
        <f>'[1]Leakage Tree Data'!K17</f>
        <v>641568.67053222656</v>
      </c>
      <c r="DI116" s="77">
        <f>'[1]Leakage Tree Data'!L17</f>
        <v>403405.34652343747</v>
      </c>
      <c r="DJ116" s="77">
        <f>'[1]Leakage Tree Data'!M17</f>
        <v>1100034.3755078125</v>
      </c>
      <c r="DK116" s="77">
        <f>'[1]Leakage Tree Data'!N17</f>
        <v>403405.34652343747</v>
      </c>
      <c r="DL116" s="77">
        <f>'[1]Leakage Tree Data'!O17</f>
        <v>0.13778073998624449</v>
      </c>
      <c r="DM116" s="77">
        <f>'[1]Leakage Tree Data'!P17</f>
        <v>0.14936523098926072</v>
      </c>
      <c r="DN116" s="77">
        <f>'[1]Leakage Tree Data'!Q17</f>
        <v>0</v>
      </c>
      <c r="DO116" s="77">
        <f>'[1]Leakage Tree Data'!R17</f>
        <v>286111.02508544922</v>
      </c>
      <c r="DP116" s="77">
        <f>'[1]Leakage Tree Data'!S17</f>
        <v>2597793.2677307129</v>
      </c>
      <c r="DQ116" s="77">
        <f>'[1]Leakage Tree Data'!T17</f>
        <v>2.1021121333165027</v>
      </c>
      <c r="DR116" s="77">
        <f>'[1]Leakage Tree Data'!U17</f>
        <v>-2311682.2426452637</v>
      </c>
      <c r="DS116" s="77">
        <f>'[1]Leakage Tree Data'!V17</f>
        <v>-2.1021121333165027</v>
      </c>
      <c r="DT116" s="77">
        <f>'[1]Leakage Tree Data'!W17</f>
        <v>1242525.3519287109</v>
      </c>
      <c r="DU116" s="77">
        <f>'[1]Leakage Tree Data'!X17</f>
        <v>-0.17629900559409517</v>
      </c>
      <c r="DV116" s="77">
        <f>'[1]Leakage Tree Data'!Y17</f>
        <v>0.17629900559408895</v>
      </c>
      <c r="DW116" s="77">
        <f>'[1]Leakage Tree Data'!Z17</f>
        <v>-68196.509948730469</v>
      </c>
      <c r="DX116" s="77">
        <f>'[1]Leakage Tree Data'!AA17</f>
        <v>-19100.760820312542</v>
      </c>
      <c r="DY116" s="77">
        <f>'[1]Leakage Tree Data'!AB17</f>
        <v>-163440.5875390626</v>
      </c>
      <c r="DZ116" s="77">
        <f>'[1]Leakage Tree Data'!AC17</f>
        <v>-19100.760820312542</v>
      </c>
      <c r="EA116" s="77">
        <f>'[1]Leakage Tree Data'!AD17</f>
        <v>-1.6958027838352013E-2</v>
      </c>
      <c r="EB116" s="77">
        <f>'[1]Leakage Tree Data'!AE17</f>
        <v>-2.6802214238370536E-2</v>
      </c>
      <c r="EC116" s="65" t="str">
        <f t="shared" si="11"/>
        <v/>
      </c>
      <c r="ED116" s="69" t="str">
        <f t="shared" si="25"/>
        <v/>
      </c>
      <c r="EE116" s="71" t="str">
        <f t="shared" si="12"/>
        <v/>
      </c>
      <c r="EF116" s="71" t="str">
        <f t="shared" si="26"/>
        <v/>
      </c>
      <c r="EG116" s="74" t="str">
        <f t="shared" si="27"/>
        <v/>
      </c>
      <c r="EH116" s="74" t="str">
        <f t="shared" si="13"/>
        <v/>
      </c>
      <c r="EI116" s="79"/>
      <c r="EJ116" s="79"/>
      <c r="EK116" s="80"/>
    </row>
    <row r="117" spans="1:14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65" t="str">
        <f t="shared" si="1"/>
        <v/>
      </c>
      <c r="CB117" s="72" t="str">
        <f t="shared" si="14"/>
        <v/>
      </c>
      <c r="CC117" s="73" t="str">
        <f t="shared" si="15"/>
        <v/>
      </c>
      <c r="CD117" s="72" t="str">
        <f t="shared" si="2"/>
        <v/>
      </c>
      <c r="CE117" s="73" t="str">
        <f t="shared" si="16"/>
        <v/>
      </c>
      <c r="CF117" s="72" t="str">
        <f t="shared" si="3"/>
        <v/>
      </c>
      <c r="CG117" s="73" t="str">
        <f t="shared" si="17"/>
        <v/>
      </c>
      <c r="CH117" s="72" t="str">
        <f t="shared" si="4"/>
        <v/>
      </c>
      <c r="CI117" s="73" t="str">
        <f t="shared" si="18"/>
        <v/>
      </c>
      <c r="CJ117" s="72" t="str">
        <f t="shared" si="5"/>
        <v/>
      </c>
      <c r="CK117" s="73" t="str">
        <f t="shared" si="19"/>
        <v/>
      </c>
      <c r="CL117" s="72" t="str">
        <f t="shared" si="6"/>
        <v/>
      </c>
      <c r="CM117" s="73" t="str">
        <f t="shared" si="20"/>
        <v/>
      </c>
      <c r="CN117" s="72" t="str">
        <f t="shared" si="7"/>
        <v/>
      </c>
      <c r="CO117" s="73" t="str">
        <f t="shared" si="21"/>
        <v/>
      </c>
      <c r="CP117" s="72" t="str">
        <f t="shared" si="8"/>
        <v/>
      </c>
      <c r="CQ117" s="73" t="str">
        <f t="shared" si="22"/>
        <v/>
      </c>
      <c r="CR117" s="72" t="str">
        <f t="shared" si="9"/>
        <v/>
      </c>
      <c r="CS117" s="73" t="str">
        <f t="shared" si="23"/>
        <v/>
      </c>
      <c r="CT117" s="72" t="str">
        <f t="shared" si="10"/>
        <v/>
      </c>
      <c r="CU117" s="73" t="str">
        <f t="shared" si="24"/>
        <v/>
      </c>
      <c r="CV117" s="65" t="str">
        <f t="shared" si="0"/>
        <v>Family Dollar KA</v>
      </c>
      <c r="CW117" s="65" t="str">
        <f t="shared" si="0"/>
        <v>DOLLAR</v>
      </c>
      <c r="CX117" s="77" t="str">
        <f>'[1]Leakage Tree Data'!A18</f>
        <v>US - Family Dollar KA</v>
      </c>
      <c r="CY117" s="77" t="str">
        <f>'[1]Leakage Tree Data'!B18</f>
        <v>US - DOLLAR</v>
      </c>
      <c r="CZ117" s="77">
        <f>'[1]Leakage Tree Data'!C18</f>
        <v>118137161.58892822</v>
      </c>
      <c r="DA117" s="77">
        <f>'[1]Leakage Tree Data'!D18</f>
        <v>22721841.764923096</v>
      </c>
      <c r="DB117" s="77">
        <f>'[1]Leakage Tree Data'!E18</f>
        <v>19.233441416161956</v>
      </c>
      <c r="DC117" s="77">
        <f>'[1]Leakage Tree Data'!F18</f>
        <v>95415319.824005127</v>
      </c>
      <c r="DD117" s="77">
        <f>'[1]Leakage Tree Data'!G18</f>
        <v>80.766558583838048</v>
      </c>
      <c r="DE117" s="77">
        <f>'[1]Leakage Tree Data'!H18</f>
        <v>49128567.359741211</v>
      </c>
      <c r="DF117" s="77">
        <f>'[1]Leakage Tree Data'!I18</f>
        <v>1.972245564948524</v>
      </c>
      <c r="DG117" s="77">
        <f>'[1]Leakage Tree Data'!J18</f>
        <v>98.027754435051477</v>
      </c>
      <c r="DH117" s="77">
        <f>'[1]Leakage Tree Data'!K18</f>
        <v>968935.99087524414</v>
      </c>
      <c r="DI117" s="77">
        <f>'[1]Leakage Tree Data'!L18</f>
        <v>2116266.8376171873</v>
      </c>
      <c r="DJ117" s="77">
        <f>'[1]Leakage Tree Data'!M18</f>
        <v>3221371.8887109375</v>
      </c>
      <c r="DK117" s="77">
        <f>'[1]Leakage Tree Data'!N18</f>
        <v>2116266.8376171873</v>
      </c>
      <c r="DL117" s="77">
        <f>'[1]Leakage Tree Data'!O18</f>
        <v>0.72279857817478144</v>
      </c>
      <c r="DM117" s="77">
        <f>'[1]Leakage Tree Data'!P18</f>
        <v>0.43740538202499385</v>
      </c>
      <c r="DN117" s="77">
        <f>'[1]Leakage Tree Data'!Q18</f>
        <v>0</v>
      </c>
      <c r="DO117" s="77">
        <f>'[1]Leakage Tree Data'!R18</f>
        <v>286111.02508544922</v>
      </c>
      <c r="DP117" s="77">
        <f>'[1]Leakage Tree Data'!S18</f>
        <v>403906.01510620117</v>
      </c>
      <c r="DQ117" s="77">
        <f>'[1]Leakage Tree Data'!T18</f>
        <v>0.29603216691073442</v>
      </c>
      <c r="DR117" s="77">
        <f>'[1]Leakage Tree Data'!U18</f>
        <v>-117794.99002075195</v>
      </c>
      <c r="DS117" s="77">
        <f>'[1]Leakage Tree Data'!V18</f>
        <v>-0.29603216691073442</v>
      </c>
      <c r="DT117" s="77">
        <f>'[1]Leakage Tree Data'!W18</f>
        <v>1242525.3519287109</v>
      </c>
      <c r="DU117" s="77">
        <f>'[1]Leakage Tree Data'!X18</f>
        <v>0.26978930908658572</v>
      </c>
      <c r="DV117" s="77">
        <f>'[1]Leakage Tree Data'!Y18</f>
        <v>-0.26978930908659038</v>
      </c>
      <c r="DW117" s="77">
        <f>'[1]Leakage Tree Data'!Z18</f>
        <v>153697.07302856445</v>
      </c>
      <c r="DX117" s="77">
        <f>'[1]Leakage Tree Data'!AA18</f>
        <v>405975.00097656227</v>
      </c>
      <c r="DY117" s="77">
        <f>'[1]Leakage Tree Data'!AB18</f>
        <v>-303035.16449218756</v>
      </c>
      <c r="DZ117" s="77">
        <f>'[1]Leakage Tree Data'!AC18</f>
        <v>405975.00097656227</v>
      </c>
      <c r="EA117" s="77">
        <f>'[1]Leakage Tree Data'!AD18</f>
        <v>9.6420765352021487E-2</v>
      </c>
      <c r="EB117" s="77">
        <f>'[1]Leakage Tree Data'!AE18</f>
        <v>-5.4005848639815057E-2</v>
      </c>
      <c r="EC117" s="65" t="str">
        <f t="shared" si="11"/>
        <v/>
      </c>
      <c r="ED117" s="69" t="str">
        <f t="shared" si="25"/>
        <v/>
      </c>
      <c r="EE117" s="71" t="str">
        <f t="shared" si="12"/>
        <v/>
      </c>
      <c r="EF117" s="71" t="str">
        <f t="shared" si="26"/>
        <v/>
      </c>
      <c r="EG117" s="74" t="str">
        <f t="shared" si="27"/>
        <v/>
      </c>
      <c r="EH117" s="74" t="str">
        <f>IF(AND(CV117=CW117,CV117&lt;&gt;""),ED117/$DI$108-(ED117-EF117)/($DI$108-$DX$108),"")</f>
        <v/>
      </c>
      <c r="EI117" s="79"/>
      <c r="EJ117" s="79"/>
      <c r="EK117" s="80"/>
    </row>
    <row r="118" spans="1:14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65" t="str">
        <f t="shared" si="1"/>
        <v/>
      </c>
      <c r="CB118" s="72">
        <f t="shared" si="14"/>
        <v>68764663.0907031</v>
      </c>
      <c r="CC118" s="73">
        <f t="shared" si="15"/>
        <v>3</v>
      </c>
      <c r="CD118" s="72" t="str">
        <f t="shared" si="2"/>
        <v/>
      </c>
      <c r="CE118" s="73" t="str">
        <f t="shared" si="16"/>
        <v/>
      </c>
      <c r="CF118" s="72" t="str">
        <f t="shared" si="3"/>
        <v/>
      </c>
      <c r="CG118" s="73" t="str">
        <f t="shared" si="17"/>
        <v/>
      </c>
      <c r="CH118" s="72" t="str">
        <f t="shared" si="4"/>
        <v/>
      </c>
      <c r="CI118" s="73" t="str">
        <f t="shared" si="18"/>
        <v/>
      </c>
      <c r="CJ118" s="72" t="str">
        <f t="shared" si="5"/>
        <v/>
      </c>
      <c r="CK118" s="73" t="str">
        <f t="shared" si="19"/>
        <v/>
      </c>
      <c r="CL118" s="72">
        <f t="shared" si="6"/>
        <v>113211492.20816407</v>
      </c>
      <c r="CM118" s="73">
        <f t="shared" si="20"/>
        <v>4</v>
      </c>
      <c r="CN118" s="72" t="str">
        <f t="shared" si="7"/>
        <v/>
      </c>
      <c r="CO118" s="73" t="str">
        <f t="shared" si="21"/>
        <v/>
      </c>
      <c r="CP118" s="72" t="str">
        <f t="shared" si="8"/>
        <v/>
      </c>
      <c r="CQ118" s="73" t="str">
        <f t="shared" si="22"/>
        <v/>
      </c>
      <c r="CR118" s="72" t="str">
        <f t="shared" si="9"/>
        <v/>
      </c>
      <c r="CS118" s="73" t="str">
        <f t="shared" si="23"/>
        <v/>
      </c>
      <c r="CT118" s="72" t="str">
        <f t="shared" si="10"/>
        <v/>
      </c>
      <c r="CU118" s="73" t="str">
        <f t="shared" si="24"/>
        <v/>
      </c>
      <c r="CV118" s="65" t="str">
        <f t="shared" si="0"/>
        <v>DRUG</v>
      </c>
      <c r="CW118" s="65" t="str">
        <f t="shared" si="0"/>
        <v>DRUG</v>
      </c>
      <c r="CX118" s="77" t="str">
        <f>'[1]Leakage Tree Data'!A19</f>
        <v>US - DRUG</v>
      </c>
      <c r="CY118" s="77" t="str">
        <f>'[1]Leakage Tree Data'!B19</f>
        <v>US - DRUG</v>
      </c>
      <c r="CZ118" s="77">
        <f>'[1]Leakage Tree Data'!C19</f>
        <v>118137161.58892822</v>
      </c>
      <c r="DA118" s="77">
        <f>'[1]Leakage Tree Data'!D19</f>
        <v>93580043.147064209</v>
      </c>
      <c r="DB118" s="77">
        <f>'[1]Leakage Tree Data'!E19</f>
        <v>79.213045148897919</v>
      </c>
      <c r="DC118" s="77">
        <f>'[1]Leakage Tree Data'!F19</f>
        <v>24557118.441864014</v>
      </c>
      <c r="DD118" s="77">
        <f>'[1]Leakage Tree Data'!G19</f>
        <v>20.786954851102081</v>
      </c>
      <c r="DE118" s="77">
        <f>'[1]Leakage Tree Data'!H19</f>
        <v>49128567.359741211</v>
      </c>
      <c r="DF118" s="77">
        <f>'[1]Leakage Tree Data'!I19</f>
        <v>44.243674477412647</v>
      </c>
      <c r="DG118" s="77">
        <f>'[1]Leakage Tree Data'!J19</f>
        <v>55.756325522587353</v>
      </c>
      <c r="DH118" s="77">
        <f>'[1]Leakage Tree Data'!K19</f>
        <v>21736283.418060303</v>
      </c>
      <c r="DI118" s="77">
        <f>'[1]Leakage Tree Data'!L19</f>
        <v>274771064.02390623</v>
      </c>
      <c r="DJ118" s="77">
        <f>'[1]Leakage Tree Data'!M19</f>
        <v>113211492.20816407</v>
      </c>
      <c r="DK118" s="77">
        <f>'[1]Leakage Tree Data'!N19</f>
        <v>68764663.0907031</v>
      </c>
      <c r="DL118" s="77">
        <f>'[1]Leakage Tree Data'!O19</f>
        <v>23.48616905351653</v>
      </c>
      <c r="DM118" s="77">
        <f>'[1]Leakage Tree Data'!P19</f>
        <v>15.372120236247309</v>
      </c>
      <c r="DN118" s="77">
        <f>'[1]Leakage Tree Data'!Q19</f>
        <v>0</v>
      </c>
      <c r="DO118" s="77">
        <f>'[1]Leakage Tree Data'!R19</f>
        <v>286111.02508544922</v>
      </c>
      <c r="DP118" s="77">
        <f>'[1]Leakage Tree Data'!S19</f>
        <v>355796.26602172852</v>
      </c>
      <c r="DQ118" s="77">
        <f>'[1]Leakage Tree Data'!T19</f>
        <v>0.10959512870429933</v>
      </c>
      <c r="DR118" s="77">
        <f>'[1]Leakage Tree Data'!U19</f>
        <v>-69685.240936279297</v>
      </c>
      <c r="DS118" s="77">
        <f>'[1]Leakage Tree Data'!V19</f>
        <v>-0.10959512870429933</v>
      </c>
      <c r="DT118" s="77">
        <f>'[1]Leakage Tree Data'!W19</f>
        <v>1242525.3519287109</v>
      </c>
      <c r="DU118" s="77">
        <f>'[1]Leakage Tree Data'!X19</f>
        <v>1.8661485160536273</v>
      </c>
      <c r="DV118" s="77">
        <f>'[1]Leakage Tree Data'!Y19</f>
        <v>-1.8661485160536273</v>
      </c>
      <c r="DW118" s="77">
        <f>'[1]Leakage Tree Data'!Z19</f>
        <v>1443363.5343322754</v>
      </c>
      <c r="DX118" s="77">
        <f>'[1]Leakage Tree Data'!AA19</f>
        <v>41939981.712460905</v>
      </c>
      <c r="DY118" s="77">
        <f>'[1]Leakage Tree Data'!AB19</f>
        <v>22329620.26214844</v>
      </c>
      <c r="DZ118" s="77">
        <f>'[1]Leakage Tree Data'!AC19</f>
        <v>17538188.893007785</v>
      </c>
      <c r="EA118" s="77">
        <f>'[1]Leakage Tree Data'!AD19</f>
        <v>4.7249692517330857</v>
      </c>
      <c r="EB118" s="77">
        <f>'[1]Leakage Tree Data'!AE19</f>
        <v>2.7003794685275473</v>
      </c>
      <c r="EC118" s="65">
        <f t="shared" si="11"/>
        <v>113211492.20816407</v>
      </c>
      <c r="ED118" s="69">
        <f t="shared" si="25"/>
        <v>68764663.0907031</v>
      </c>
      <c r="EE118" s="71">
        <f t="shared" si="12"/>
        <v>22329620.26214844</v>
      </c>
      <c r="EF118" s="71">
        <f t="shared" si="26"/>
        <v>17538188.893007785</v>
      </c>
      <c r="EG118" s="74">
        <f t="shared" si="27"/>
        <v>2.7003794685275473E-2</v>
      </c>
      <c r="EH118" s="74">
        <f t="shared" si="13"/>
        <v>2.5189279940894219E-2</v>
      </c>
      <c r="EI118" s="79"/>
      <c r="EJ118" s="79"/>
      <c r="EK118" s="80"/>
    </row>
    <row r="119" spans="1:14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65" t="str">
        <f t="shared" si="1"/>
        <v/>
      </c>
      <c r="CB119" s="72" t="str">
        <f t="shared" si="14"/>
        <v/>
      </c>
      <c r="CC119" s="73" t="str">
        <f t="shared" si="15"/>
        <v/>
      </c>
      <c r="CD119" s="72" t="str">
        <f t="shared" si="2"/>
        <v/>
      </c>
      <c r="CE119" s="73" t="str">
        <f t="shared" si="16"/>
        <v/>
      </c>
      <c r="CF119" s="72" t="str">
        <f t="shared" si="3"/>
        <v/>
      </c>
      <c r="CG119" s="73" t="str">
        <f t="shared" si="17"/>
        <v/>
      </c>
      <c r="CH119" s="72">
        <f t="shared" si="4"/>
        <v>43662781.651171878</v>
      </c>
      <c r="CI119" s="73">
        <f t="shared" si="18"/>
        <v>1</v>
      </c>
      <c r="CJ119" s="72" t="str">
        <f t="shared" si="5"/>
        <v/>
      </c>
      <c r="CK119" s="73" t="str">
        <f t="shared" si="19"/>
        <v/>
      </c>
      <c r="CL119" s="72" t="str">
        <f t="shared" si="6"/>
        <v/>
      </c>
      <c r="CM119" s="73" t="str">
        <f t="shared" si="20"/>
        <v/>
      </c>
      <c r="CN119" s="72" t="str">
        <f t="shared" si="7"/>
        <v/>
      </c>
      <c r="CO119" s="73" t="str">
        <f t="shared" si="21"/>
        <v/>
      </c>
      <c r="CP119" s="72" t="str">
        <f t="shared" si="8"/>
        <v/>
      </c>
      <c r="CQ119" s="73" t="str">
        <f t="shared" si="22"/>
        <v/>
      </c>
      <c r="CR119" s="72" t="str">
        <f t="shared" si="9"/>
        <v/>
      </c>
      <c r="CS119" s="73" t="str">
        <f t="shared" si="23"/>
        <v/>
      </c>
      <c r="CT119" s="72">
        <f t="shared" si="10"/>
        <v>70803192.083749995</v>
      </c>
      <c r="CU119" s="73">
        <f t="shared" si="24"/>
        <v>1</v>
      </c>
      <c r="CV119" s="65" t="str">
        <f t="shared" si="0"/>
        <v>CVS Pharmacy KA</v>
      </c>
      <c r="CW119" s="65" t="str">
        <f t="shared" si="0"/>
        <v>DRUG</v>
      </c>
      <c r="CX119" s="77" t="str">
        <f>'[1]Leakage Tree Data'!A20</f>
        <v>US - CVS Pharmacy KA</v>
      </c>
      <c r="CY119" s="77" t="str">
        <f>'[1]Leakage Tree Data'!B20</f>
        <v>US - DRUG</v>
      </c>
      <c r="CZ119" s="77">
        <f>'[1]Leakage Tree Data'!C20</f>
        <v>118137161.58892822</v>
      </c>
      <c r="DA119" s="77">
        <f>'[1]Leakage Tree Data'!D20</f>
        <v>50305668.222412109</v>
      </c>
      <c r="DB119" s="77">
        <f>'[1]Leakage Tree Data'!E20</f>
        <v>42.582424992955595</v>
      </c>
      <c r="DC119" s="77">
        <f>'[1]Leakage Tree Data'!F20</f>
        <v>67831493.366516113</v>
      </c>
      <c r="DD119" s="77">
        <f>'[1]Leakage Tree Data'!G20</f>
        <v>57.417575007044405</v>
      </c>
      <c r="DE119" s="77">
        <f>'[1]Leakage Tree Data'!H20</f>
        <v>49128567.359741211</v>
      </c>
      <c r="DF119" s="77">
        <f>'[1]Leakage Tree Data'!I20</f>
        <v>15.42575009801557</v>
      </c>
      <c r="DG119" s="77">
        <f>'[1]Leakage Tree Data'!J20</f>
        <v>84.57424990198443</v>
      </c>
      <c r="DH119" s="77">
        <f>'[1]Leakage Tree Data'!K20</f>
        <v>7578450.0276489258</v>
      </c>
      <c r="DI119" s="77">
        <f>'[1]Leakage Tree Data'!L20</f>
        <v>43662781.651171878</v>
      </c>
      <c r="DJ119" s="77">
        <f>'[1]Leakage Tree Data'!M20</f>
        <v>70803192.083749995</v>
      </c>
      <c r="DK119" s="77">
        <f>'[1]Leakage Tree Data'!N20</f>
        <v>43662781.651171878</v>
      </c>
      <c r="DL119" s="77">
        <f>'[1]Leakage Tree Data'!O20</f>
        <v>14.912768057244286</v>
      </c>
      <c r="DM119" s="77">
        <f>'[1]Leakage Tree Data'!P20</f>
        <v>9.6138224184896899</v>
      </c>
      <c r="DN119" s="77">
        <f>'[1]Leakage Tree Data'!Q20</f>
        <v>0</v>
      </c>
      <c r="DO119" s="77">
        <f>'[1]Leakage Tree Data'!R20</f>
        <v>286111.02508544922</v>
      </c>
      <c r="DP119" s="77">
        <f>'[1]Leakage Tree Data'!S20</f>
        <v>2155340.9925537109</v>
      </c>
      <c r="DQ119" s="77">
        <f>'[1]Leakage Tree Data'!T20</f>
        <v>1.7254899045626431</v>
      </c>
      <c r="DR119" s="77">
        <f>'[1]Leakage Tree Data'!U20</f>
        <v>-1869229.9674682617</v>
      </c>
      <c r="DS119" s="77">
        <f>'[1]Leakage Tree Data'!V20</f>
        <v>-1.7254899045626431</v>
      </c>
      <c r="DT119" s="77">
        <f>'[1]Leakage Tree Data'!W20</f>
        <v>1242525.3519287109</v>
      </c>
      <c r="DU119" s="77">
        <f>'[1]Leakage Tree Data'!X20</f>
        <v>1.6098113281676518</v>
      </c>
      <c r="DV119" s="77">
        <f>'[1]Leakage Tree Data'!Y20</f>
        <v>-1.6098113281676518</v>
      </c>
      <c r="DW119" s="77">
        <f>'[1]Leakage Tree Data'!Z20</f>
        <v>962543.78454589844</v>
      </c>
      <c r="DX119" s="77">
        <f>'[1]Leakage Tree Data'!AA20</f>
        <v>11748678.305898439</v>
      </c>
      <c r="DY119" s="77">
        <f>'[1]Leakage Tree Data'!AB20</f>
        <v>13998975.87867187</v>
      </c>
      <c r="DZ119" s="77">
        <f>'[1]Leakage Tree Data'!AC20</f>
        <v>11748678.305898439</v>
      </c>
      <c r="EA119" s="77">
        <f>'[1]Leakage Tree Data'!AD20</f>
        <v>3.2245369475893071</v>
      </c>
      <c r="EB119" s="77">
        <f>'[1]Leakage Tree Data'!AE20</f>
        <v>1.6935596988592403</v>
      </c>
      <c r="EC119" s="65" t="str">
        <f t="shared" si="11"/>
        <v/>
      </c>
      <c r="ED119" s="69" t="str">
        <f t="shared" si="25"/>
        <v/>
      </c>
      <c r="EE119" s="71" t="str">
        <f t="shared" si="12"/>
        <v/>
      </c>
      <c r="EF119" s="71" t="str">
        <f t="shared" si="26"/>
        <v/>
      </c>
      <c r="EG119" s="74" t="str">
        <f t="shared" si="27"/>
        <v/>
      </c>
      <c r="EH119" s="74" t="str">
        <f t="shared" si="13"/>
        <v/>
      </c>
      <c r="EI119" s="79"/>
      <c r="EJ119" s="79"/>
      <c r="EK119" s="80"/>
    </row>
    <row r="120" spans="1:14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65" t="str">
        <f t="shared" si="1"/>
        <v/>
      </c>
      <c r="CB120" s="72" t="str">
        <f t="shared" si="14"/>
        <v/>
      </c>
      <c r="CC120" s="73" t="str">
        <f t="shared" si="15"/>
        <v/>
      </c>
      <c r="CD120" s="72" t="str">
        <f t="shared" si="2"/>
        <v/>
      </c>
      <c r="CE120" s="73" t="str">
        <f t="shared" si="16"/>
        <v/>
      </c>
      <c r="CF120" s="72" t="str">
        <f t="shared" si="3"/>
        <v/>
      </c>
      <c r="CG120" s="73" t="str">
        <f t="shared" si="17"/>
        <v/>
      </c>
      <c r="CH120" s="72">
        <f t="shared" si="4"/>
        <v>21542302.283437502</v>
      </c>
      <c r="CI120" s="73">
        <f t="shared" si="18"/>
        <v>2</v>
      </c>
      <c r="CJ120" s="72" t="str">
        <f t="shared" si="5"/>
        <v/>
      </c>
      <c r="CK120" s="73" t="str">
        <f t="shared" si="19"/>
        <v/>
      </c>
      <c r="CL120" s="72" t="str">
        <f t="shared" si="6"/>
        <v/>
      </c>
      <c r="CM120" s="73" t="str">
        <f t="shared" si="20"/>
        <v/>
      </c>
      <c r="CN120" s="72" t="str">
        <f t="shared" si="7"/>
        <v/>
      </c>
      <c r="CO120" s="73" t="str">
        <f t="shared" si="21"/>
        <v/>
      </c>
      <c r="CP120" s="72" t="str">
        <f t="shared" si="8"/>
        <v/>
      </c>
      <c r="CQ120" s="73" t="str">
        <f t="shared" si="22"/>
        <v/>
      </c>
      <c r="CR120" s="72" t="str">
        <f t="shared" si="9"/>
        <v/>
      </c>
      <c r="CS120" s="73" t="str">
        <f t="shared" si="23"/>
        <v/>
      </c>
      <c r="CT120" s="72">
        <f t="shared" si="10"/>
        <v>32715975.27328125</v>
      </c>
      <c r="CU120" s="73">
        <f t="shared" si="24"/>
        <v>2</v>
      </c>
      <c r="CV120" s="65" t="str">
        <f t="shared" si="0"/>
        <v>Rite Aid Drug KA</v>
      </c>
      <c r="CW120" s="65" t="str">
        <f t="shared" si="0"/>
        <v>DRUG</v>
      </c>
      <c r="CX120" s="77" t="str">
        <f>'[1]Leakage Tree Data'!A21</f>
        <v>US - Rite Aid Drug KA</v>
      </c>
      <c r="CY120" s="77" t="str">
        <f>'[1]Leakage Tree Data'!B21</f>
        <v>US - DRUG</v>
      </c>
      <c r="CZ120" s="77">
        <f>'[1]Leakage Tree Data'!C21</f>
        <v>118137161.58892822</v>
      </c>
      <c r="DA120" s="77">
        <f>'[1]Leakage Tree Data'!D21</f>
        <v>27820138.529449463</v>
      </c>
      <c r="DB120" s="77">
        <f>'[1]Leakage Tree Data'!E21</f>
        <v>23.549015530145223</v>
      </c>
      <c r="DC120" s="77">
        <f>'[1]Leakage Tree Data'!F21</f>
        <v>90317023.05947876</v>
      </c>
      <c r="DD120" s="77">
        <f>'[1]Leakage Tree Data'!G21</f>
        <v>76.450984469854774</v>
      </c>
      <c r="DE120" s="77">
        <f>'[1]Leakage Tree Data'!H21</f>
        <v>49128567.359741211</v>
      </c>
      <c r="DF120" s="77">
        <f>'[1]Leakage Tree Data'!I21</f>
        <v>6.6975461297256205</v>
      </c>
      <c r="DG120" s="77">
        <f>'[1]Leakage Tree Data'!J21</f>
        <v>93.302453870274377</v>
      </c>
      <c r="DH120" s="77">
        <f>'[1]Leakage Tree Data'!K21</f>
        <v>3290408.4617919922</v>
      </c>
      <c r="DI120" s="77">
        <f>'[1]Leakage Tree Data'!L21</f>
        <v>21542302.283437502</v>
      </c>
      <c r="DJ120" s="77">
        <f>'[1]Leakage Tree Data'!M21</f>
        <v>32715975.27328125</v>
      </c>
      <c r="DK120" s="77">
        <f>'[1]Leakage Tree Data'!N21</f>
        <v>21542302.283437502</v>
      </c>
      <c r="DL120" s="77">
        <f>'[1]Leakage Tree Data'!O21</f>
        <v>7.3576475254944071</v>
      </c>
      <c r="DM120" s="77">
        <f>'[1]Leakage Tree Data'!P21</f>
        <v>4.4422513628056075</v>
      </c>
      <c r="DN120" s="77">
        <f>'[1]Leakage Tree Data'!Q21</f>
        <v>0</v>
      </c>
      <c r="DO120" s="77">
        <f>'[1]Leakage Tree Data'!R21</f>
        <v>286111.02508544922</v>
      </c>
      <c r="DP120" s="77">
        <f>'[1]Leakage Tree Data'!S21</f>
        <v>-384834.60116577148</v>
      </c>
      <c r="DQ120" s="77">
        <f>'[1]Leakage Tree Data'!T21</f>
        <v>-0.38371395819812903</v>
      </c>
      <c r="DR120" s="77">
        <f>'[1]Leakage Tree Data'!U21</f>
        <v>670945.6262512207</v>
      </c>
      <c r="DS120" s="77">
        <f>'[1]Leakage Tree Data'!V21</f>
        <v>0.38371395819812903</v>
      </c>
      <c r="DT120" s="77">
        <f>'[1]Leakage Tree Data'!W21</f>
        <v>1242525.3519287109</v>
      </c>
      <c r="DU120" s="77">
        <f>'[1]Leakage Tree Data'!X21</f>
        <v>0.99176053803028452</v>
      </c>
      <c r="DV120" s="77">
        <f>'[1]Leakage Tree Data'!Y21</f>
        <v>-0.99176053803029163</v>
      </c>
      <c r="DW120" s="77">
        <f>'[1]Leakage Tree Data'!Z21</f>
        <v>558133.57647705078</v>
      </c>
      <c r="DX120" s="77">
        <f>'[1]Leakage Tree Data'!AA21</f>
        <v>6588752.3840625025</v>
      </c>
      <c r="DY120" s="77">
        <f>'[1]Leakage Tree Data'!AB21</f>
        <v>10312428.527578127</v>
      </c>
      <c r="DZ120" s="77">
        <f>'[1]Leakage Tree Data'!AC21</f>
        <v>6588752.3840625025</v>
      </c>
      <c r="EA120" s="77">
        <f>'[1]Leakage Tree Data'!AD21</f>
        <v>1.8810547714154051</v>
      </c>
      <c r="EB120" s="77">
        <f>'[1]Leakage Tree Data'!AE21</f>
        <v>1.3185047832052756</v>
      </c>
      <c r="EC120" s="65" t="str">
        <f t="shared" si="11"/>
        <v/>
      </c>
      <c r="ED120" s="69" t="str">
        <f t="shared" si="25"/>
        <v/>
      </c>
      <c r="EE120" s="71" t="str">
        <f t="shared" si="12"/>
        <v/>
      </c>
      <c r="EF120" s="71" t="str">
        <f t="shared" si="26"/>
        <v/>
      </c>
      <c r="EG120" s="74" t="str">
        <f t="shared" si="27"/>
        <v/>
      </c>
      <c r="EH120" s="74" t="str">
        <f t="shared" si="13"/>
        <v/>
      </c>
      <c r="EI120" s="79"/>
      <c r="EJ120" s="79"/>
      <c r="EK120" s="80"/>
    </row>
    <row r="121" spans="1:14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65" t="str">
        <f t="shared" si="1"/>
        <v/>
      </c>
      <c r="CB121" s="72">
        <f t="shared" si="14"/>
        <v>79600037.18835938</v>
      </c>
      <c r="CC121" s="73">
        <f t="shared" si="15"/>
        <v>2</v>
      </c>
      <c r="CD121" s="72" t="str">
        <f t="shared" si="2"/>
        <v/>
      </c>
      <c r="CE121" s="73" t="str">
        <f t="shared" si="16"/>
        <v/>
      </c>
      <c r="CF121" s="72" t="str">
        <f t="shared" si="3"/>
        <v/>
      </c>
      <c r="CG121" s="73" t="str">
        <f t="shared" si="17"/>
        <v/>
      </c>
      <c r="CH121" s="72" t="str">
        <f t="shared" si="4"/>
        <v/>
      </c>
      <c r="CI121" s="73" t="str">
        <f t="shared" si="18"/>
        <v/>
      </c>
      <c r="CJ121" s="72" t="str">
        <f t="shared" si="5"/>
        <v/>
      </c>
      <c r="CK121" s="73" t="str">
        <f t="shared" si="19"/>
        <v/>
      </c>
      <c r="CL121" s="72">
        <f t="shared" si="6"/>
        <v>185174530.00937501</v>
      </c>
      <c r="CM121" s="73">
        <f t="shared" si="20"/>
        <v>2</v>
      </c>
      <c r="CN121" s="72" t="str">
        <f t="shared" si="7"/>
        <v/>
      </c>
      <c r="CO121" s="73" t="str">
        <f t="shared" si="21"/>
        <v/>
      </c>
      <c r="CP121" s="72" t="str">
        <f t="shared" si="8"/>
        <v/>
      </c>
      <c r="CQ121" s="73" t="str">
        <f t="shared" si="22"/>
        <v/>
      </c>
      <c r="CR121" s="72" t="str">
        <f t="shared" si="9"/>
        <v/>
      </c>
      <c r="CS121" s="73" t="str">
        <f t="shared" si="23"/>
        <v/>
      </c>
      <c r="CT121" s="72" t="str">
        <f t="shared" si="10"/>
        <v/>
      </c>
      <c r="CU121" s="73" t="str">
        <f t="shared" si="24"/>
        <v/>
      </c>
      <c r="CV121" s="65" t="str">
        <f t="shared" si="0"/>
        <v>FOOD</v>
      </c>
      <c r="CW121" s="65" t="str">
        <f t="shared" si="0"/>
        <v>FOOD</v>
      </c>
      <c r="CX121" s="77" t="str">
        <f>'[1]Leakage Tree Data'!A22</f>
        <v>US - FOOD</v>
      </c>
      <c r="CY121" s="77" t="str">
        <f>'[1]Leakage Tree Data'!B22</f>
        <v>US - FOOD</v>
      </c>
      <c r="CZ121" s="77">
        <f>'[1]Leakage Tree Data'!C22</f>
        <v>118137161.58892822</v>
      </c>
      <c r="DA121" s="77">
        <f>'[1]Leakage Tree Data'!D22</f>
        <v>116484636.18539429</v>
      </c>
      <c r="DB121" s="77">
        <f>'[1]Leakage Tree Data'!E22</f>
        <v>98.601180711210844</v>
      </c>
      <c r="DC121" s="77">
        <f>'[1]Leakage Tree Data'!F22</f>
        <v>1652525.4035339355</v>
      </c>
      <c r="DD121" s="77">
        <f>'[1]Leakage Tree Data'!G22</f>
        <v>1.3988192887891557</v>
      </c>
      <c r="DE121" s="77">
        <f>'[1]Leakage Tree Data'!H22</f>
        <v>49128567.359741211</v>
      </c>
      <c r="DF121" s="77">
        <f>'[1]Leakage Tree Data'!I22</f>
        <v>39.832763735403717</v>
      </c>
      <c r="DG121" s="77">
        <f>'[1]Leakage Tree Data'!J22</f>
        <v>60.167236264596283</v>
      </c>
      <c r="DH121" s="77">
        <f>'[1]Leakage Tree Data'!K22</f>
        <v>19569266.162994385</v>
      </c>
      <c r="DI121" s="77">
        <f>'[1]Leakage Tree Data'!L22</f>
        <v>79600037.18835938</v>
      </c>
      <c r="DJ121" s="77">
        <f>'[1]Leakage Tree Data'!M22</f>
        <v>185174530.00937501</v>
      </c>
      <c r="DK121" s="77">
        <f>'[1]Leakage Tree Data'!N22</f>
        <v>79600037.18835938</v>
      </c>
      <c r="DL121" s="77">
        <f>'[1]Leakage Tree Data'!O22</f>
        <v>27.186927791765257</v>
      </c>
      <c r="DM121" s="77">
        <f>'[1]Leakage Tree Data'!P22</f>
        <v>25.143429209118977</v>
      </c>
      <c r="DN121" s="77">
        <f>'[1]Leakage Tree Data'!Q22</f>
        <v>0</v>
      </c>
      <c r="DO121" s="77">
        <f>'[1]Leakage Tree Data'!R22</f>
        <v>286111.02508544922</v>
      </c>
      <c r="DP121" s="77">
        <f>'[1]Leakage Tree Data'!S22</f>
        <v>297140.3766784668</v>
      </c>
      <c r="DQ121" s="77">
        <f>'[1]Leakage Tree Data'!T22</f>
        <v>1.2754682904684955E-2</v>
      </c>
      <c r="DR121" s="77">
        <f>'[1]Leakage Tree Data'!U22</f>
        <v>-11029.351593017578</v>
      </c>
      <c r="DS121" s="77">
        <f>'[1]Leakage Tree Data'!V22</f>
        <v>-1.2754682904684955E-2</v>
      </c>
      <c r="DT121" s="77">
        <f>'[1]Leakage Tree Data'!W22</f>
        <v>1242525.3519287109</v>
      </c>
      <c r="DU121" s="77">
        <f>'[1]Leakage Tree Data'!X22</f>
        <v>2.3286116158907078E-2</v>
      </c>
      <c r="DV121" s="77">
        <f>'[1]Leakage Tree Data'!Y22</f>
        <v>-2.3286116158907078E-2</v>
      </c>
      <c r="DW121" s="77">
        <f>'[1]Leakage Tree Data'!Z22</f>
        <v>506082.98715209961</v>
      </c>
      <c r="DX121" s="77">
        <f>'[1]Leakage Tree Data'!AA22</f>
        <v>2192552.8151562512</v>
      </c>
      <c r="DY121" s="77">
        <f>'[1]Leakage Tree Data'!AB22</f>
        <v>1888168.7882812619</v>
      </c>
      <c r="DZ121" s="77">
        <f>'[1]Leakage Tree Data'!AC22</f>
        <v>2192552.8151562512</v>
      </c>
      <c r="EA121" s="77">
        <f>'[1]Leakage Tree Data'!AD22</f>
        <v>-1.1628132986420709</v>
      </c>
      <c r="EB121" s="77">
        <f>'[1]Leakage Tree Data'!AE22</f>
        <v>-0.41235222363976831</v>
      </c>
      <c r="EC121" s="65">
        <f t="shared" si="11"/>
        <v>185174530.00937501</v>
      </c>
      <c r="ED121" s="69">
        <f t="shared" si="25"/>
        <v>79600037.18835938</v>
      </c>
      <c r="EE121" s="71">
        <f t="shared" si="12"/>
        <v>1888168.7882812619</v>
      </c>
      <c r="EF121" s="71">
        <f t="shared" si="26"/>
        <v>2192552.8151562512</v>
      </c>
      <c r="EG121" s="74">
        <f t="shared" si="27"/>
        <v>-4.1235222363976698E-3</v>
      </c>
      <c r="EH121" s="74">
        <f t="shared" si="13"/>
        <v>-1.0672646150206605E-2</v>
      </c>
      <c r="EI121" s="79"/>
      <c r="EJ121" s="79"/>
      <c r="EK121" s="80"/>
    </row>
    <row r="122" spans="1:14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65" t="str">
        <f t="shared" si="1"/>
        <v/>
      </c>
      <c r="CB122" s="72" t="str">
        <f t="shared" si="14"/>
        <v/>
      </c>
      <c r="CC122" s="73" t="str">
        <f t="shared" si="15"/>
        <v/>
      </c>
      <c r="CD122" s="72" t="str">
        <f t="shared" si="2"/>
        <v/>
      </c>
      <c r="CE122" s="73" t="str">
        <f t="shared" si="16"/>
        <v/>
      </c>
      <c r="CF122" s="72">
        <f t="shared" si="3"/>
        <v>0</v>
      </c>
      <c r="CG122" s="73" t="str">
        <f t="shared" si="17"/>
        <v/>
      </c>
      <c r="CH122" s="72" t="str">
        <f t="shared" si="4"/>
        <v/>
      </c>
      <c r="CI122" s="73" t="str">
        <f t="shared" si="18"/>
        <v/>
      </c>
      <c r="CJ122" s="72" t="str">
        <f t="shared" si="5"/>
        <v/>
      </c>
      <c r="CK122" s="73" t="str">
        <f t="shared" si="19"/>
        <v/>
      </c>
      <c r="CL122" s="72" t="str">
        <f t="shared" si="6"/>
        <v/>
      </c>
      <c r="CM122" s="73" t="str">
        <f t="shared" si="20"/>
        <v/>
      </c>
      <c r="CN122" s="72" t="str">
        <f t="shared" si="7"/>
        <v/>
      </c>
      <c r="CO122" s="73" t="str">
        <f t="shared" si="21"/>
        <v/>
      </c>
      <c r="CP122" s="72">
        <f t="shared" si="8"/>
        <v>0</v>
      </c>
      <c r="CQ122" s="73" t="str">
        <f t="shared" si="22"/>
        <v/>
      </c>
      <c r="CR122" s="72" t="str">
        <f t="shared" si="9"/>
        <v/>
      </c>
      <c r="CS122" s="73" t="str">
        <f t="shared" si="23"/>
        <v/>
      </c>
      <c r="CT122" s="72" t="str">
        <f t="shared" si="10"/>
        <v/>
      </c>
      <c r="CU122" s="73" t="str">
        <f t="shared" si="24"/>
        <v/>
      </c>
      <c r="CV122" s="65" t="str">
        <f t="shared" si="0"/>
        <v>A&amp;P KA</v>
      </c>
      <c r="CW122" s="65" t="str">
        <f t="shared" si="0"/>
        <v>FOOD</v>
      </c>
      <c r="CX122" s="77" t="str">
        <f>'[1]Leakage Tree Data'!A23</f>
        <v>US - A&amp;P KA</v>
      </c>
      <c r="CY122" s="77" t="str">
        <f>'[1]Leakage Tree Data'!B23</f>
        <v>US - FOOD</v>
      </c>
      <c r="CZ122" s="77">
        <f>'[1]Leakage Tree Data'!C23</f>
        <v>118137161.58892822</v>
      </c>
      <c r="DA122" s="77">
        <f>'[1]Leakage Tree Data'!D23</f>
        <v>1768132.5361328125</v>
      </c>
      <c r="DB122" s="77">
        <f>'[1]Leakage Tree Data'!E23</f>
        <v>1.4966776857947817</v>
      </c>
      <c r="DC122" s="77">
        <f>'[1]Leakage Tree Data'!F23</f>
        <v>116369029.05279541</v>
      </c>
      <c r="DD122" s="77">
        <f>'[1]Leakage Tree Data'!G23</f>
        <v>98.503322314205221</v>
      </c>
      <c r="DE122" s="77">
        <f>'[1]Leakage Tree Data'!H23</f>
        <v>49128567.359741211</v>
      </c>
      <c r="DF122" s="77">
        <f>'[1]Leakage Tree Data'!I23</f>
        <v>0</v>
      </c>
      <c r="DG122" s="77">
        <f>'[1]Leakage Tree Data'!J23</f>
        <v>0</v>
      </c>
      <c r="DH122" s="77">
        <f>'[1]Leakage Tree Data'!K23</f>
        <v>0</v>
      </c>
      <c r="DI122" s="77">
        <f>'[1]Leakage Tree Data'!L23</f>
        <v>0</v>
      </c>
      <c r="DJ122" s="77">
        <f>'[1]Leakage Tree Data'!M23</f>
        <v>0</v>
      </c>
      <c r="DK122" s="77">
        <f>'[1]Leakage Tree Data'!N23</f>
        <v>0</v>
      </c>
      <c r="DL122" s="77">
        <f>'[1]Leakage Tree Data'!O23</f>
        <v>0</v>
      </c>
      <c r="DM122" s="77">
        <f>'[1]Leakage Tree Data'!P23</f>
        <v>0</v>
      </c>
      <c r="DN122" s="77">
        <f>'[1]Leakage Tree Data'!Q23</f>
        <v>0</v>
      </c>
      <c r="DO122" s="77">
        <f>'[1]Leakage Tree Data'!R23</f>
        <v>286111.02508544922</v>
      </c>
      <c r="DP122" s="77">
        <f>'[1]Leakage Tree Data'!S23</f>
        <v>-56636.027954101563</v>
      </c>
      <c r="DQ122" s="77">
        <f>'[1]Leakage Tree Data'!T23</f>
        <v>-5.1690831377148472E-2</v>
      </c>
      <c r="DR122" s="77">
        <f>'[1]Leakage Tree Data'!U23</f>
        <v>342747.05303955078</v>
      </c>
      <c r="DS122" s="77">
        <f>'[1]Leakage Tree Data'!V23</f>
        <v>5.1690831377143809E-2</v>
      </c>
      <c r="DT122" s="77">
        <f>'[1]Leakage Tree Data'!W23</f>
        <v>1242525.3519287109</v>
      </c>
      <c r="DU122" s="77">
        <f>'[1]Leakage Tree Data'!X23</f>
        <v>0</v>
      </c>
      <c r="DV122" s="77">
        <f>'[1]Leakage Tree Data'!Y23</f>
        <v>0</v>
      </c>
      <c r="DW122" s="77">
        <f>'[1]Leakage Tree Data'!Z23</f>
        <v>0</v>
      </c>
      <c r="DX122" s="77">
        <f>'[1]Leakage Tree Data'!AA23</f>
        <v>0</v>
      </c>
      <c r="DY122" s="77">
        <f>'[1]Leakage Tree Data'!AB23</f>
        <v>0</v>
      </c>
      <c r="DZ122" s="77">
        <f>'[1]Leakage Tree Data'!AC23</f>
        <v>0</v>
      </c>
      <c r="EA122" s="77">
        <f>'[1]Leakage Tree Data'!AD23</f>
        <v>0</v>
      </c>
      <c r="EB122" s="77">
        <f>'[1]Leakage Tree Data'!AE23</f>
        <v>0</v>
      </c>
      <c r="EC122" s="65" t="str">
        <f t="shared" si="11"/>
        <v/>
      </c>
      <c r="ED122" s="69" t="str">
        <f t="shared" si="25"/>
        <v/>
      </c>
      <c r="EE122" s="71" t="str">
        <f t="shared" si="12"/>
        <v/>
      </c>
      <c r="EF122" s="71" t="str">
        <f t="shared" si="26"/>
        <v/>
      </c>
      <c r="EG122" s="74" t="str">
        <f t="shared" si="27"/>
        <v/>
      </c>
      <c r="EH122" s="74" t="str">
        <f t="shared" si="13"/>
        <v/>
      </c>
      <c r="EI122" s="79"/>
      <c r="EJ122" s="79"/>
      <c r="EK122" s="80"/>
    </row>
    <row r="123" spans="1:14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65" t="str">
        <f t="shared" si="1"/>
        <v/>
      </c>
      <c r="CB123" s="72" t="str">
        <f t="shared" si="14"/>
        <v/>
      </c>
      <c r="CC123" s="73" t="str">
        <f t="shared" si="15"/>
        <v/>
      </c>
      <c r="CD123" s="72" t="str">
        <f t="shared" si="2"/>
        <v/>
      </c>
      <c r="CE123" s="73" t="str">
        <f t="shared" si="16"/>
        <v/>
      </c>
      <c r="CF123" s="72">
        <f t="shared" si="3"/>
        <v>2760033.3507812498</v>
      </c>
      <c r="CG123" s="73">
        <f t="shared" si="17"/>
        <v>2</v>
      </c>
      <c r="CH123" s="72" t="str">
        <f t="shared" si="4"/>
        <v/>
      </c>
      <c r="CI123" s="73" t="str">
        <f t="shared" si="18"/>
        <v/>
      </c>
      <c r="CJ123" s="72" t="str">
        <f t="shared" si="5"/>
        <v/>
      </c>
      <c r="CK123" s="73" t="str">
        <f t="shared" si="19"/>
        <v/>
      </c>
      <c r="CL123" s="72" t="str">
        <f t="shared" si="6"/>
        <v/>
      </c>
      <c r="CM123" s="73" t="str">
        <f t="shared" si="20"/>
        <v/>
      </c>
      <c r="CN123" s="72" t="str">
        <f t="shared" si="7"/>
        <v/>
      </c>
      <c r="CO123" s="73" t="str">
        <f t="shared" si="21"/>
        <v/>
      </c>
      <c r="CP123" s="72">
        <f t="shared" si="8"/>
        <v>5869963.6876562499</v>
      </c>
      <c r="CQ123" s="73">
        <f t="shared" si="22"/>
        <v>3</v>
      </c>
      <c r="CR123" s="72" t="str">
        <f t="shared" si="9"/>
        <v/>
      </c>
      <c r="CS123" s="73" t="str">
        <f t="shared" si="23"/>
        <v/>
      </c>
      <c r="CT123" s="72" t="str">
        <f t="shared" si="10"/>
        <v/>
      </c>
      <c r="CU123" s="73" t="str">
        <f t="shared" si="24"/>
        <v/>
      </c>
      <c r="CV123" s="65" t="str">
        <f t="shared" si="0"/>
        <v>Albertsons LLC+SuperValu KA</v>
      </c>
      <c r="CW123" s="65" t="str">
        <f t="shared" si="0"/>
        <v>FOOD</v>
      </c>
      <c r="CX123" s="77" t="str">
        <f>'[1]Leakage Tree Data'!A24</f>
        <v>US - Albertsons LLC+SuperValu KA</v>
      </c>
      <c r="CY123" s="77" t="str">
        <f>'[1]Leakage Tree Data'!B24</f>
        <v>US - FOOD</v>
      </c>
      <c r="CZ123" s="77">
        <f>'[1]Leakage Tree Data'!C24</f>
        <v>118137161.58892822</v>
      </c>
      <c r="DA123" s="77">
        <f>'[1]Leakage Tree Data'!D24</f>
        <v>14019622.125610352</v>
      </c>
      <c r="DB123" s="77">
        <f>'[1]Leakage Tree Data'!E24</f>
        <v>11.867241380314546</v>
      </c>
      <c r="DC123" s="77">
        <f>'[1]Leakage Tree Data'!F24</f>
        <v>104117539.46331787</v>
      </c>
      <c r="DD123" s="77">
        <f>'[1]Leakage Tree Data'!G24</f>
        <v>88.132758619685461</v>
      </c>
      <c r="DE123" s="77">
        <f>'[1]Leakage Tree Data'!H24</f>
        <v>49128567.359741211</v>
      </c>
      <c r="DF123" s="77">
        <f>'[1]Leakage Tree Data'!I24</f>
        <v>1.5482165907804646</v>
      </c>
      <c r="DG123" s="77">
        <f>'[1]Leakage Tree Data'!J24</f>
        <v>98.45178340921953</v>
      </c>
      <c r="DH123" s="77">
        <f>'[1]Leakage Tree Data'!K24</f>
        <v>760616.63067626953</v>
      </c>
      <c r="DI123" s="77">
        <f>'[1]Leakage Tree Data'!L24</f>
        <v>2760033.3507812498</v>
      </c>
      <c r="DJ123" s="77">
        <f>'[1]Leakage Tree Data'!M24</f>
        <v>5869963.6876562499</v>
      </c>
      <c r="DK123" s="77">
        <f>'[1]Leakage Tree Data'!N24</f>
        <v>2760033.3507812498</v>
      </c>
      <c r="DL123" s="77">
        <f>'[1]Leakage Tree Data'!O24</f>
        <v>0.94267327077991681</v>
      </c>
      <c r="DM123" s="77">
        <f>'[1]Leakage Tree Data'!P24</f>
        <v>0.79703734867431109</v>
      </c>
      <c r="DN123" s="77">
        <f>'[1]Leakage Tree Data'!Q24</f>
        <v>0</v>
      </c>
      <c r="DO123" s="77">
        <f>'[1]Leakage Tree Data'!R24</f>
        <v>286111.02508544922</v>
      </c>
      <c r="DP123" s="77">
        <f>'[1]Leakage Tree Data'!S24</f>
        <v>-1027073.4298706055</v>
      </c>
      <c r="DQ123" s="77">
        <f>'[1]Leakage Tree Data'!T24</f>
        <v>-0.90031180100376318</v>
      </c>
      <c r="DR123" s="77">
        <f>'[1]Leakage Tree Data'!U24</f>
        <v>1313184.4549560547</v>
      </c>
      <c r="DS123" s="77">
        <f>'[1]Leakage Tree Data'!V24</f>
        <v>0.90031180100376673</v>
      </c>
      <c r="DT123" s="77">
        <f>'[1]Leakage Tree Data'!W24</f>
        <v>1242525.3519287109</v>
      </c>
      <c r="DU123" s="77">
        <f>'[1]Leakage Tree Data'!X24</f>
        <v>0.16675314757929138</v>
      </c>
      <c r="DV123" s="77">
        <f>'[1]Leakage Tree Data'!Y24</f>
        <v>-0.16675314757929982</v>
      </c>
      <c r="DW123" s="77">
        <f>'[1]Leakage Tree Data'!Z24</f>
        <v>99088.465942382813</v>
      </c>
      <c r="DX123" s="77">
        <f>'[1]Leakage Tree Data'!AA24</f>
        <v>-224317.82671875041</v>
      </c>
      <c r="DY123" s="77">
        <f>'[1]Leakage Tree Data'!AB24</f>
        <v>-658477.5071875006</v>
      </c>
      <c r="DZ123" s="77">
        <f>'[1]Leakage Tree Data'!AC24</f>
        <v>-224317.82671875041</v>
      </c>
      <c r="EA123" s="77">
        <f>'[1]Leakage Tree Data'!AD24</f>
        <v>-0.15031643028141817</v>
      </c>
      <c r="EB123" s="77">
        <f>'[1]Leakage Tree Data'!AE24</f>
        <v>-0.11322905173063236</v>
      </c>
      <c r="EC123" s="65" t="str">
        <f t="shared" si="11"/>
        <v/>
      </c>
      <c r="ED123" s="69" t="str">
        <f t="shared" si="25"/>
        <v/>
      </c>
      <c r="EE123" s="71" t="str">
        <f t="shared" si="12"/>
        <v/>
      </c>
      <c r="EF123" s="71" t="str">
        <f t="shared" si="26"/>
        <v/>
      </c>
      <c r="EG123" s="74" t="str">
        <f t="shared" si="27"/>
        <v/>
      </c>
      <c r="EH123" s="74" t="str">
        <f t="shared" si="13"/>
        <v/>
      </c>
      <c r="EI123" s="79"/>
      <c r="EJ123" s="79"/>
      <c r="EK123" s="80"/>
    </row>
    <row r="124" spans="1:14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65" t="str">
        <f t="shared" si="1"/>
        <v/>
      </c>
      <c r="CB124" s="72" t="str">
        <f t="shared" si="14"/>
        <v/>
      </c>
      <c r="CC124" s="73" t="str">
        <f t="shared" si="15"/>
        <v/>
      </c>
      <c r="CD124" s="72" t="str">
        <f t="shared" si="2"/>
        <v/>
      </c>
      <c r="CE124" s="73" t="str">
        <f t="shared" si="16"/>
        <v/>
      </c>
      <c r="CF124" s="72">
        <f t="shared" si="3"/>
        <v>0</v>
      </c>
      <c r="CG124" s="73" t="str">
        <f t="shared" si="17"/>
        <v/>
      </c>
      <c r="CH124" s="72" t="str">
        <f t="shared" si="4"/>
        <v/>
      </c>
      <c r="CI124" s="73" t="str">
        <f t="shared" si="18"/>
        <v/>
      </c>
      <c r="CJ124" s="72" t="str">
        <f t="shared" si="5"/>
        <v/>
      </c>
      <c r="CK124" s="73" t="str">
        <f t="shared" si="19"/>
        <v/>
      </c>
      <c r="CL124" s="72" t="str">
        <f t="shared" si="6"/>
        <v/>
      </c>
      <c r="CM124" s="73" t="str">
        <f t="shared" si="20"/>
        <v/>
      </c>
      <c r="CN124" s="72" t="str">
        <f t="shared" si="7"/>
        <v/>
      </c>
      <c r="CO124" s="73" t="str">
        <f t="shared" si="21"/>
        <v/>
      </c>
      <c r="CP124" s="72">
        <f t="shared" si="8"/>
        <v>1254900.26046875</v>
      </c>
      <c r="CQ124" s="73">
        <f t="shared" si="22"/>
        <v>5</v>
      </c>
      <c r="CR124" s="72" t="str">
        <f t="shared" si="9"/>
        <v/>
      </c>
      <c r="CS124" s="73" t="str">
        <f t="shared" si="23"/>
        <v/>
      </c>
      <c r="CT124" s="72" t="str">
        <f t="shared" si="10"/>
        <v/>
      </c>
      <c r="CU124" s="73" t="str">
        <f t="shared" si="24"/>
        <v/>
      </c>
      <c r="CV124" s="65" t="str">
        <f t="shared" si="0"/>
        <v>Aldi KA</v>
      </c>
      <c r="CW124" s="65" t="str">
        <f t="shared" si="0"/>
        <v>FOOD</v>
      </c>
      <c r="CX124" s="77" t="str">
        <f>'[1]Leakage Tree Data'!A25</f>
        <v>US - Aldi KA</v>
      </c>
      <c r="CY124" s="77" t="str">
        <f>'[1]Leakage Tree Data'!B25</f>
        <v>US - FOOD</v>
      </c>
      <c r="CZ124" s="77">
        <f>'[1]Leakage Tree Data'!C25</f>
        <v>118137161.58892822</v>
      </c>
      <c r="DA124" s="77">
        <f>'[1]Leakage Tree Data'!D25</f>
        <v>19732736.47555542</v>
      </c>
      <c r="DB124" s="77">
        <f>'[1]Leakage Tree Data'!E25</f>
        <v>16.703242409207135</v>
      </c>
      <c r="DC124" s="77">
        <f>'[1]Leakage Tree Data'!F25</f>
        <v>98404425.113372803</v>
      </c>
      <c r="DD124" s="77">
        <f>'[1]Leakage Tree Data'!G25</f>
        <v>83.296757590792865</v>
      </c>
      <c r="DE124" s="77">
        <f>'[1]Leakage Tree Data'!H25</f>
        <v>49128567.359741211</v>
      </c>
      <c r="DF124" s="77">
        <f>'[1]Leakage Tree Data'!I25</f>
        <v>0.63382310048282464</v>
      </c>
      <c r="DG124" s="77">
        <f>'[1]Leakage Tree Data'!J25</f>
        <v>99.366176899517171</v>
      </c>
      <c r="DH124" s="77">
        <f>'[1]Leakage Tree Data'!K25</f>
        <v>311388.20886230469</v>
      </c>
      <c r="DI124" s="77">
        <f>'[1]Leakage Tree Data'!L25</f>
        <v>0</v>
      </c>
      <c r="DJ124" s="77">
        <f>'[1]Leakage Tree Data'!M25</f>
        <v>1254900.26046875</v>
      </c>
      <c r="DK124" s="77">
        <f>'[1]Leakage Tree Data'!N25</f>
        <v>0</v>
      </c>
      <c r="DL124" s="77">
        <f>'[1]Leakage Tree Data'!O25</f>
        <v>0</v>
      </c>
      <c r="DM124" s="77">
        <f>'[1]Leakage Tree Data'!P25</f>
        <v>0.1703932817434641</v>
      </c>
      <c r="DN124" s="77">
        <f>'[1]Leakage Tree Data'!Q25</f>
        <v>0</v>
      </c>
      <c r="DO124" s="77">
        <f>'[1]Leakage Tree Data'!R25</f>
        <v>286111.02508544922</v>
      </c>
      <c r="DP124" s="77">
        <f>'[1]Leakage Tree Data'!S25</f>
        <v>1749519.1748352051</v>
      </c>
      <c r="DQ124" s="77">
        <f>'[1]Leakage Tree Data'!T25</f>
        <v>1.4439662171987564</v>
      </c>
      <c r="DR124" s="77">
        <f>'[1]Leakage Tree Data'!U25</f>
        <v>-1463408.1497497559</v>
      </c>
      <c r="DS124" s="77">
        <f>'[1]Leakage Tree Data'!V25</f>
        <v>-1.4439662171987635</v>
      </c>
      <c r="DT124" s="77">
        <f>'[1]Leakage Tree Data'!W25</f>
        <v>1242525.3519287109</v>
      </c>
      <c r="DU124" s="77">
        <f>'[1]Leakage Tree Data'!X25</f>
        <v>-0.14686301704793792</v>
      </c>
      <c r="DV124" s="77">
        <f>'[1]Leakage Tree Data'!Y25</f>
        <v>0.14686301704793436</v>
      </c>
      <c r="DW124" s="77">
        <f>'[1]Leakage Tree Data'!Z25</f>
        <v>-62451.473327636719</v>
      </c>
      <c r="DX124" s="77">
        <f>'[1]Leakage Tree Data'!AA25</f>
        <v>0</v>
      </c>
      <c r="DY124" s="77">
        <f>'[1]Leakage Tree Data'!AB25</f>
        <v>-76821.410859375028</v>
      </c>
      <c r="DZ124" s="77">
        <f>'[1]Leakage Tree Data'!AC25</f>
        <v>0</v>
      </c>
      <c r="EA124" s="77">
        <f>'[1]Leakage Tree Data'!AD25</f>
        <v>0</v>
      </c>
      <c r="EB124" s="77">
        <f>'[1]Leakage Tree Data'!AE25</f>
        <v>-1.5289863117905894E-2</v>
      </c>
      <c r="EC124" s="65" t="str">
        <f t="shared" si="11"/>
        <v/>
      </c>
      <c r="ED124" s="69" t="str">
        <f t="shared" si="25"/>
        <v/>
      </c>
      <c r="EE124" s="71" t="str">
        <f t="shared" si="12"/>
        <v/>
      </c>
      <c r="EF124" s="71" t="str">
        <f t="shared" si="26"/>
        <v/>
      </c>
      <c r="EG124" s="74" t="str">
        <f t="shared" si="27"/>
        <v/>
      </c>
      <c r="EH124" s="74" t="str">
        <f t="shared" si="13"/>
        <v/>
      </c>
      <c r="EI124" s="79"/>
      <c r="EJ124" s="79"/>
      <c r="EK124" s="80"/>
    </row>
    <row r="125" spans="1:14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65" t="str">
        <f t="shared" si="1"/>
        <v/>
      </c>
      <c r="CB125" s="72" t="str">
        <f t="shared" si="14"/>
        <v/>
      </c>
      <c r="CC125" s="73" t="str">
        <f t="shared" si="15"/>
        <v/>
      </c>
      <c r="CD125" s="72" t="str">
        <f t="shared" si="2"/>
        <v/>
      </c>
      <c r="CE125" s="73" t="str">
        <f t="shared" si="16"/>
        <v/>
      </c>
      <c r="CF125" s="72">
        <f t="shared" si="3"/>
        <v>11567169.174453124</v>
      </c>
      <c r="CG125" s="73">
        <f t="shared" si="17"/>
        <v>1</v>
      </c>
      <c r="CH125" s="72" t="str">
        <f t="shared" si="4"/>
        <v/>
      </c>
      <c r="CI125" s="73" t="str">
        <f t="shared" si="18"/>
        <v/>
      </c>
      <c r="CJ125" s="72" t="str">
        <f t="shared" si="5"/>
        <v/>
      </c>
      <c r="CK125" s="73" t="str">
        <f t="shared" si="19"/>
        <v/>
      </c>
      <c r="CL125" s="72" t="str">
        <f t="shared" si="6"/>
        <v/>
      </c>
      <c r="CM125" s="73" t="str">
        <f t="shared" si="20"/>
        <v/>
      </c>
      <c r="CN125" s="72" t="str">
        <f t="shared" si="7"/>
        <v/>
      </c>
      <c r="CO125" s="73" t="str">
        <f t="shared" si="21"/>
        <v/>
      </c>
      <c r="CP125" s="72">
        <f t="shared" si="8"/>
        <v>26302439.316875</v>
      </c>
      <c r="CQ125" s="73">
        <f t="shared" si="22"/>
        <v>1</v>
      </c>
      <c r="CR125" s="72" t="str">
        <f t="shared" si="9"/>
        <v/>
      </c>
      <c r="CS125" s="73" t="str">
        <f t="shared" si="23"/>
        <v/>
      </c>
      <c r="CT125" s="72" t="str">
        <f t="shared" si="10"/>
        <v/>
      </c>
      <c r="CU125" s="73" t="str">
        <f t="shared" si="24"/>
        <v/>
      </c>
      <c r="CV125" s="65" t="str">
        <f t="shared" si="0"/>
        <v>Kroger KA</v>
      </c>
      <c r="CW125" s="65" t="str">
        <f t="shared" si="0"/>
        <v>FOOD</v>
      </c>
      <c r="CX125" s="77" t="str">
        <f>'[1]Leakage Tree Data'!A26</f>
        <v>US - Kroger KA</v>
      </c>
      <c r="CY125" s="77" t="str">
        <f>'[1]Leakage Tree Data'!B26</f>
        <v>US - FOOD</v>
      </c>
      <c r="CZ125" s="77">
        <f>'[1]Leakage Tree Data'!C26</f>
        <v>118137161.58892822</v>
      </c>
      <c r="DA125" s="77">
        <f>'[1]Leakage Tree Data'!D26</f>
        <v>21921726.51385498</v>
      </c>
      <c r="DB125" s="77">
        <f>'[1]Leakage Tree Data'!E26</f>
        <v>18.556164901044546</v>
      </c>
      <c r="DC125" s="77">
        <f>'[1]Leakage Tree Data'!F26</f>
        <v>96215435.075073242</v>
      </c>
      <c r="DD125" s="77">
        <f>'[1]Leakage Tree Data'!G26</f>
        <v>81.443835098955446</v>
      </c>
      <c r="DE125" s="77">
        <f>'[1]Leakage Tree Data'!H26</f>
        <v>49128567.359741211</v>
      </c>
      <c r="DF125" s="77">
        <f>'[1]Leakage Tree Data'!I26</f>
        <v>6.4873032248346494</v>
      </c>
      <c r="DG125" s="77">
        <f>'[1]Leakage Tree Data'!J26</f>
        <v>93.512696775165352</v>
      </c>
      <c r="DH125" s="77">
        <f>'[1]Leakage Tree Data'!K26</f>
        <v>3187119.1346435547</v>
      </c>
      <c r="DI125" s="77">
        <f>'[1]Leakage Tree Data'!L26</f>
        <v>11567169.174453124</v>
      </c>
      <c r="DJ125" s="77">
        <f>'[1]Leakage Tree Data'!M26</f>
        <v>26302439.316875</v>
      </c>
      <c r="DK125" s="77">
        <f>'[1]Leakage Tree Data'!N26</f>
        <v>11567169.174453124</v>
      </c>
      <c r="DL125" s="77">
        <f>'[1]Leakage Tree Data'!O26</f>
        <v>3.9506990726252904</v>
      </c>
      <c r="DM125" s="77">
        <f>'[1]Leakage Tree Data'!P26</f>
        <v>3.5714065047580372</v>
      </c>
      <c r="DN125" s="77">
        <f>'[1]Leakage Tree Data'!Q26</f>
        <v>0</v>
      </c>
      <c r="DO125" s="77">
        <f>'[1]Leakage Tree Data'!R26</f>
        <v>286111.02508544922</v>
      </c>
      <c r="DP125" s="77">
        <f>'[1]Leakage Tree Data'!S26</f>
        <v>706385.24487304688</v>
      </c>
      <c r="DQ125" s="77">
        <f>'[1]Leakage Tree Data'!T26</f>
        <v>0.55433872513865623</v>
      </c>
      <c r="DR125" s="77">
        <f>'[1]Leakage Tree Data'!U26</f>
        <v>-420274.21978759766</v>
      </c>
      <c r="DS125" s="77">
        <f>'[1]Leakage Tree Data'!V26</f>
        <v>-0.55433872513866334</v>
      </c>
      <c r="DT125" s="77">
        <f>'[1]Leakage Tree Data'!W26</f>
        <v>1242525.3519287109</v>
      </c>
      <c r="DU125" s="77">
        <f>'[1]Leakage Tree Data'!X26</f>
        <v>0.28941704226555043</v>
      </c>
      <c r="DV125" s="77">
        <f>'[1]Leakage Tree Data'!Y26</f>
        <v>-0.28941704226555487</v>
      </c>
      <c r="DW125" s="77">
        <f>'[1]Leakage Tree Data'!Z26</f>
        <v>219196.75366210938</v>
      </c>
      <c r="DX125" s="77">
        <f>'[1]Leakage Tree Data'!AA26</f>
        <v>1767126.751015624</v>
      </c>
      <c r="DY125" s="77">
        <f>'[1]Leakage Tree Data'!AB26</f>
        <v>342879.72835937515</v>
      </c>
      <c r="DZ125" s="77">
        <f>'[1]Leakage Tree Data'!AC26</f>
        <v>1767126.751015624</v>
      </c>
      <c r="EA125" s="77">
        <f>'[1]Leakage Tree Data'!AD26</f>
        <v>0.36152849526908248</v>
      </c>
      <c r="EB125" s="77">
        <f>'[1]Leakage Tree Data'!AE26</f>
        <v>-4.8158129047522813E-2</v>
      </c>
      <c r="EC125" s="65" t="str">
        <f t="shared" si="11"/>
        <v/>
      </c>
      <c r="ED125" s="69" t="str">
        <f t="shared" si="25"/>
        <v/>
      </c>
      <c r="EE125" s="71" t="str">
        <f t="shared" si="12"/>
        <v/>
      </c>
      <c r="EF125" s="71" t="str">
        <f t="shared" si="26"/>
        <v/>
      </c>
      <c r="EG125" s="74" t="str">
        <f t="shared" si="27"/>
        <v/>
      </c>
      <c r="EH125" s="74" t="str">
        <f t="shared" si="13"/>
        <v/>
      </c>
      <c r="EI125" s="79"/>
      <c r="EJ125" s="79"/>
      <c r="EK125" s="80"/>
    </row>
    <row r="126" spans="1:14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65" t="str">
        <f t="shared" si="1"/>
        <v/>
      </c>
      <c r="CB126" s="72" t="str">
        <f t="shared" si="14"/>
        <v/>
      </c>
      <c r="CC126" s="73" t="str">
        <f t="shared" si="15"/>
        <v/>
      </c>
      <c r="CD126" s="72" t="str">
        <f t="shared" si="2"/>
        <v/>
      </c>
      <c r="CE126" s="73" t="str">
        <f t="shared" si="16"/>
        <v/>
      </c>
      <c r="CF126" s="72">
        <f t="shared" si="3"/>
        <v>2377168.4831249998</v>
      </c>
      <c r="CG126" s="73">
        <f t="shared" si="17"/>
        <v>3</v>
      </c>
      <c r="CH126" s="72" t="str">
        <f t="shared" si="4"/>
        <v/>
      </c>
      <c r="CI126" s="73" t="str">
        <f t="shared" si="18"/>
        <v/>
      </c>
      <c r="CJ126" s="72" t="str">
        <f t="shared" si="5"/>
        <v/>
      </c>
      <c r="CK126" s="73" t="str">
        <f t="shared" si="19"/>
        <v/>
      </c>
      <c r="CL126" s="72" t="str">
        <f t="shared" si="6"/>
        <v/>
      </c>
      <c r="CM126" s="73" t="str">
        <f t="shared" si="20"/>
        <v/>
      </c>
      <c r="CN126" s="72" t="str">
        <f t="shared" si="7"/>
        <v/>
      </c>
      <c r="CO126" s="73" t="str">
        <f t="shared" si="21"/>
        <v/>
      </c>
      <c r="CP126" s="72">
        <f t="shared" si="8"/>
        <v>7229235.2821875</v>
      </c>
      <c r="CQ126" s="73">
        <f t="shared" si="22"/>
        <v>2</v>
      </c>
      <c r="CR126" s="72" t="str">
        <f t="shared" si="9"/>
        <v/>
      </c>
      <c r="CS126" s="73" t="str">
        <f t="shared" si="23"/>
        <v/>
      </c>
      <c r="CT126" s="72" t="str">
        <f t="shared" si="10"/>
        <v/>
      </c>
      <c r="CU126" s="73" t="str">
        <f t="shared" si="24"/>
        <v/>
      </c>
      <c r="CV126" s="65" t="str">
        <f t="shared" si="0"/>
        <v>Safeway KA</v>
      </c>
      <c r="CW126" s="65" t="str">
        <f t="shared" si="0"/>
        <v>FOOD</v>
      </c>
      <c r="CX126" s="77" t="str">
        <f>'[1]Leakage Tree Data'!A27</f>
        <v>US - Safeway KA</v>
      </c>
      <c r="CY126" s="77" t="str">
        <f>'[1]Leakage Tree Data'!B27</f>
        <v>US - FOOD</v>
      </c>
      <c r="CZ126" s="77">
        <f>'[1]Leakage Tree Data'!C27</f>
        <v>118137161.58892822</v>
      </c>
      <c r="DA126" s="77">
        <f>'[1]Leakage Tree Data'!D27</f>
        <v>13279909.957214355</v>
      </c>
      <c r="DB126" s="77">
        <f>'[1]Leakage Tree Data'!E27</f>
        <v>11.241094485936037</v>
      </c>
      <c r="DC126" s="77">
        <f>'[1]Leakage Tree Data'!F27</f>
        <v>104857251.63171387</v>
      </c>
      <c r="DD126" s="77">
        <f>'[1]Leakage Tree Data'!G27</f>
        <v>88.758905514063969</v>
      </c>
      <c r="DE126" s="77">
        <f>'[1]Leakage Tree Data'!H27</f>
        <v>49128567.359741211</v>
      </c>
      <c r="DF126" s="77">
        <f>'[1]Leakage Tree Data'!I27</f>
        <v>1.5187813012441906</v>
      </c>
      <c r="DG126" s="77">
        <f>'[1]Leakage Tree Data'!J27</f>
        <v>98.481218698755811</v>
      </c>
      <c r="DH126" s="77">
        <f>'[1]Leakage Tree Data'!K27</f>
        <v>746155.49462890625</v>
      </c>
      <c r="DI126" s="77">
        <f>'[1]Leakage Tree Data'!L27</f>
        <v>2377168.4831249998</v>
      </c>
      <c r="DJ126" s="77">
        <f>'[1]Leakage Tree Data'!M27</f>
        <v>7229235.2821875</v>
      </c>
      <c r="DK126" s="77">
        <f>'[1]Leakage Tree Data'!N27</f>
        <v>2377168.4831249998</v>
      </c>
      <c r="DL126" s="77">
        <f>'[1]Leakage Tree Data'!O27</f>
        <v>0.81190801138257052</v>
      </c>
      <c r="DM126" s="77">
        <f>'[1]Leakage Tree Data'!P27</f>
        <v>0.98160241338019949</v>
      </c>
      <c r="DN126" s="77">
        <f>'[1]Leakage Tree Data'!Q27</f>
        <v>0</v>
      </c>
      <c r="DO126" s="77">
        <f>'[1]Leakage Tree Data'!R27</f>
        <v>286111.02508544922</v>
      </c>
      <c r="DP126" s="77">
        <f>'[1]Leakage Tree Data'!S27</f>
        <v>-204547.68560791016</v>
      </c>
      <c r="DQ126" s="77">
        <f>'[1]Leakage Tree Data'!T27</f>
        <v>-0.20085497340917868</v>
      </c>
      <c r="DR126" s="77">
        <f>'[1]Leakage Tree Data'!U27</f>
        <v>490658.71069335938</v>
      </c>
      <c r="DS126" s="77">
        <f>'[1]Leakage Tree Data'!V27</f>
        <v>0.20085497340917868</v>
      </c>
      <c r="DT126" s="77">
        <f>'[1]Leakage Tree Data'!W27</f>
        <v>1242525.3519287109</v>
      </c>
      <c r="DU126" s="77">
        <f>'[1]Leakage Tree Data'!X27</f>
        <v>-4.9241777512339491E-2</v>
      </c>
      <c r="DV126" s="77">
        <f>'[1]Leakage Tree Data'!Y27</f>
        <v>4.9241777512335716E-2</v>
      </c>
      <c r="DW126" s="77">
        <f>'[1]Leakage Tree Data'!Z27</f>
        <v>-4708.695556640625</v>
      </c>
      <c r="DX126" s="77">
        <f>'[1]Leakage Tree Data'!AA27</f>
        <v>183587.5</v>
      </c>
      <c r="DY126" s="77">
        <f>'[1]Leakage Tree Data'!AB27</f>
        <v>-23438.855781249702</v>
      </c>
      <c r="DZ126" s="77">
        <f>'[1]Leakage Tree Data'!AC27</f>
        <v>183587.5</v>
      </c>
      <c r="EA126" s="77">
        <f>'[1]Leakage Tree Data'!AD27</f>
        <v>8.5302316240678522E-3</v>
      </c>
      <c r="EB126" s="77">
        <f>'[1]Leakage Tree Data'!AE27</f>
        <v>-2.9644434656523444E-2</v>
      </c>
      <c r="EC126" s="65" t="str">
        <f t="shared" si="11"/>
        <v/>
      </c>
      <c r="ED126" s="69" t="str">
        <f t="shared" si="25"/>
        <v/>
      </c>
      <c r="EE126" s="71" t="str">
        <f t="shared" si="12"/>
        <v/>
      </c>
      <c r="EF126" s="71" t="str">
        <f t="shared" si="26"/>
        <v/>
      </c>
      <c r="EG126" s="74" t="str">
        <f t="shared" si="27"/>
        <v/>
      </c>
      <c r="EH126" s="74" t="str">
        <f t="shared" si="13"/>
        <v/>
      </c>
      <c r="EI126" s="79"/>
      <c r="EJ126" s="79"/>
      <c r="EK126" s="80"/>
    </row>
    <row r="127" spans="1:14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65" t="str">
        <f t="shared" si="1"/>
        <v/>
      </c>
      <c r="CB127" s="72" t="str">
        <f t="shared" si="14"/>
        <v/>
      </c>
      <c r="CC127" s="73" t="str">
        <f t="shared" si="15"/>
        <v/>
      </c>
      <c r="CD127" s="72" t="str">
        <f t="shared" si="2"/>
        <v/>
      </c>
      <c r="CE127" s="73" t="str">
        <f t="shared" si="16"/>
        <v/>
      </c>
      <c r="CF127" s="72">
        <f t="shared" si="3"/>
        <v>0</v>
      </c>
      <c r="CG127" s="73" t="str">
        <f t="shared" si="17"/>
        <v/>
      </c>
      <c r="CH127" s="72" t="str">
        <f t="shared" si="4"/>
        <v/>
      </c>
      <c r="CI127" s="73" t="str">
        <f t="shared" si="18"/>
        <v/>
      </c>
      <c r="CJ127" s="72" t="str">
        <f t="shared" si="5"/>
        <v/>
      </c>
      <c r="CK127" s="73" t="str">
        <f t="shared" si="19"/>
        <v/>
      </c>
      <c r="CL127" s="72" t="str">
        <f t="shared" si="6"/>
        <v/>
      </c>
      <c r="CM127" s="73" t="str">
        <f t="shared" si="20"/>
        <v/>
      </c>
      <c r="CN127" s="72" t="str">
        <f t="shared" si="7"/>
        <v/>
      </c>
      <c r="CO127" s="73" t="str">
        <f t="shared" si="21"/>
        <v/>
      </c>
      <c r="CP127" s="72">
        <f t="shared" si="8"/>
        <v>0</v>
      </c>
      <c r="CQ127" s="73" t="str">
        <f t="shared" si="22"/>
        <v/>
      </c>
      <c r="CR127" s="72" t="str">
        <f t="shared" si="9"/>
        <v/>
      </c>
      <c r="CS127" s="73" t="str">
        <f t="shared" si="23"/>
        <v/>
      </c>
      <c r="CT127" s="72" t="str">
        <f t="shared" si="10"/>
        <v/>
      </c>
      <c r="CU127" s="73" t="str">
        <f t="shared" si="24"/>
        <v/>
      </c>
      <c r="CV127" s="65" t="str">
        <f t="shared" si="0"/>
        <v>Save A Lot KA</v>
      </c>
      <c r="CW127" s="65" t="str">
        <f t="shared" si="0"/>
        <v>FOOD</v>
      </c>
      <c r="CX127" s="77" t="str">
        <f>'[1]Leakage Tree Data'!A28</f>
        <v>US - Save A Lot KA</v>
      </c>
      <c r="CY127" s="77" t="str">
        <f>'[1]Leakage Tree Data'!B28</f>
        <v>US - FOOD</v>
      </c>
      <c r="CZ127" s="77">
        <f>'[1]Leakage Tree Data'!C28</f>
        <v>118137161.58892822</v>
      </c>
      <c r="DA127" s="77">
        <f>'[1]Leakage Tree Data'!D28</f>
        <v>10263890.296539307</v>
      </c>
      <c r="DB127" s="77">
        <f>'[1]Leakage Tree Data'!E28</f>
        <v>8.6881131715807491</v>
      </c>
      <c r="DC127" s="77">
        <f>'[1]Leakage Tree Data'!F28</f>
        <v>107873271.29238892</v>
      </c>
      <c r="DD127" s="77">
        <f>'[1]Leakage Tree Data'!G28</f>
        <v>91.311886828419247</v>
      </c>
      <c r="DE127" s="77">
        <f>'[1]Leakage Tree Data'!H28</f>
        <v>49128567.359741211</v>
      </c>
      <c r="DF127" s="77">
        <f>'[1]Leakage Tree Data'!I28</f>
        <v>0</v>
      </c>
      <c r="DG127" s="77">
        <f>'[1]Leakage Tree Data'!J28</f>
        <v>0</v>
      </c>
      <c r="DH127" s="77">
        <f>'[1]Leakage Tree Data'!K28</f>
        <v>0</v>
      </c>
      <c r="DI127" s="77">
        <f>'[1]Leakage Tree Data'!L28</f>
        <v>0</v>
      </c>
      <c r="DJ127" s="77">
        <f>'[1]Leakage Tree Data'!M28</f>
        <v>0</v>
      </c>
      <c r="DK127" s="77">
        <f>'[1]Leakage Tree Data'!N28</f>
        <v>0</v>
      </c>
      <c r="DL127" s="77">
        <f>'[1]Leakage Tree Data'!O28</f>
        <v>0</v>
      </c>
      <c r="DM127" s="77">
        <f>'[1]Leakage Tree Data'!P28</f>
        <v>0</v>
      </c>
      <c r="DN127" s="77">
        <f>'[1]Leakage Tree Data'!Q28</f>
        <v>0</v>
      </c>
      <c r="DO127" s="77">
        <f>'[1]Leakage Tree Data'!R28</f>
        <v>286111.02508544922</v>
      </c>
      <c r="DP127" s="77">
        <f>'[1]Leakage Tree Data'!S28</f>
        <v>763463.12905883789</v>
      </c>
      <c r="DQ127" s="77">
        <f>'[1]Leakage Tree Data'!T28</f>
        <v>0.62672795521913649</v>
      </c>
      <c r="DR127" s="77">
        <f>'[1]Leakage Tree Data'!U28</f>
        <v>-477352.10397338867</v>
      </c>
      <c r="DS127" s="77">
        <f>'[1]Leakage Tree Data'!V28</f>
        <v>-0.62672795521913827</v>
      </c>
      <c r="DT127" s="77">
        <f>'[1]Leakage Tree Data'!W28</f>
        <v>1242525.3519287109</v>
      </c>
      <c r="DU127" s="77">
        <f>'[1]Leakage Tree Data'!X28</f>
        <v>0</v>
      </c>
      <c r="DV127" s="77">
        <f>'[1]Leakage Tree Data'!Y28</f>
        <v>0</v>
      </c>
      <c r="DW127" s="77">
        <f>'[1]Leakage Tree Data'!Z28</f>
        <v>0</v>
      </c>
      <c r="DX127" s="77">
        <f>'[1]Leakage Tree Data'!AA28</f>
        <v>0</v>
      </c>
      <c r="DY127" s="77">
        <f>'[1]Leakage Tree Data'!AB28</f>
        <v>0</v>
      </c>
      <c r="DZ127" s="77">
        <f>'[1]Leakage Tree Data'!AC28</f>
        <v>0</v>
      </c>
      <c r="EA127" s="77">
        <f>'[1]Leakage Tree Data'!AD28</f>
        <v>0</v>
      </c>
      <c r="EB127" s="77">
        <f>'[1]Leakage Tree Data'!AE28</f>
        <v>0</v>
      </c>
      <c r="EC127" s="65" t="str">
        <f t="shared" si="11"/>
        <v/>
      </c>
      <c r="ED127" s="69" t="str">
        <f t="shared" si="25"/>
        <v/>
      </c>
      <c r="EE127" s="71" t="str">
        <f t="shared" si="12"/>
        <v/>
      </c>
      <c r="EF127" s="71" t="str">
        <f t="shared" si="26"/>
        <v/>
      </c>
      <c r="EG127" s="74" t="str">
        <f t="shared" si="27"/>
        <v/>
      </c>
      <c r="EH127" s="74" t="str">
        <f t="shared" si="13"/>
        <v/>
      </c>
      <c r="EI127" s="79"/>
      <c r="EJ127" s="79"/>
      <c r="EK127" s="80"/>
    </row>
    <row r="128" spans="1:14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65" t="str">
        <f t="shared" si="1"/>
        <v/>
      </c>
      <c r="CB128" s="72" t="str">
        <f t="shared" si="14"/>
        <v/>
      </c>
      <c r="CC128" s="73" t="str">
        <f t="shared" si="15"/>
        <v/>
      </c>
      <c r="CD128" s="72" t="str">
        <f t="shared" si="2"/>
        <v/>
      </c>
      <c r="CE128" s="73" t="str">
        <f t="shared" si="16"/>
        <v/>
      </c>
      <c r="CF128" s="72">
        <f t="shared" si="3"/>
        <v>0</v>
      </c>
      <c r="CG128" s="73" t="str">
        <f t="shared" si="17"/>
        <v/>
      </c>
      <c r="CH128" s="72" t="str">
        <f t="shared" si="4"/>
        <v/>
      </c>
      <c r="CI128" s="73" t="str">
        <f t="shared" si="18"/>
        <v/>
      </c>
      <c r="CJ128" s="72" t="str">
        <f t="shared" si="5"/>
        <v/>
      </c>
      <c r="CK128" s="73" t="str">
        <f t="shared" si="19"/>
        <v/>
      </c>
      <c r="CL128" s="72" t="str">
        <f t="shared" si="6"/>
        <v/>
      </c>
      <c r="CM128" s="73" t="str">
        <f t="shared" si="20"/>
        <v/>
      </c>
      <c r="CN128" s="72" t="str">
        <f t="shared" si="7"/>
        <v/>
      </c>
      <c r="CO128" s="73" t="str">
        <f t="shared" si="21"/>
        <v/>
      </c>
      <c r="CP128" s="72">
        <f t="shared" si="8"/>
        <v>0</v>
      </c>
      <c r="CQ128" s="73" t="str">
        <f t="shared" si="22"/>
        <v/>
      </c>
      <c r="CR128" s="72" t="str">
        <f t="shared" si="9"/>
        <v/>
      </c>
      <c r="CS128" s="73" t="str">
        <f t="shared" si="23"/>
        <v/>
      </c>
      <c r="CT128" s="72" t="str">
        <f t="shared" si="10"/>
        <v/>
      </c>
      <c r="CU128" s="73" t="str">
        <f t="shared" si="24"/>
        <v/>
      </c>
      <c r="CV128" s="65" t="str">
        <f t="shared" si="0"/>
        <v>Shop N Save KA</v>
      </c>
      <c r="CW128" s="65" t="str">
        <f t="shared" si="0"/>
        <v>FOOD</v>
      </c>
      <c r="CX128" s="77" t="str">
        <f>'[1]Leakage Tree Data'!A29</f>
        <v>US - Shop N Save KA</v>
      </c>
      <c r="CY128" s="77" t="str">
        <f>'[1]Leakage Tree Data'!B29</f>
        <v>US - FOOD</v>
      </c>
      <c r="CZ128" s="77">
        <f>'[1]Leakage Tree Data'!C29</f>
        <v>118137161.58892822</v>
      </c>
      <c r="DA128" s="77">
        <f>'[1]Leakage Tree Data'!D29</f>
        <v>1777778.8415527344</v>
      </c>
      <c r="DB128" s="77">
        <f>'[1]Leakage Tree Data'!E29</f>
        <v>1.5048430296122395</v>
      </c>
      <c r="DC128" s="77">
        <f>'[1]Leakage Tree Data'!F29</f>
        <v>116359382.74737549</v>
      </c>
      <c r="DD128" s="77">
        <f>'[1]Leakage Tree Data'!G29</f>
        <v>98.495156970387754</v>
      </c>
      <c r="DE128" s="77">
        <f>'[1]Leakage Tree Data'!H29</f>
        <v>49128567.359741211</v>
      </c>
      <c r="DF128" s="77">
        <f>'[1]Leakage Tree Data'!I29</f>
        <v>0.16623142141866998</v>
      </c>
      <c r="DG128" s="77">
        <f>'[1]Leakage Tree Data'!J29</f>
        <v>99.833768578581328</v>
      </c>
      <c r="DH128" s="77">
        <f>'[1]Leakage Tree Data'!K29</f>
        <v>81667.115844726563</v>
      </c>
      <c r="DI128" s="77">
        <f>'[1]Leakage Tree Data'!L29</f>
        <v>0</v>
      </c>
      <c r="DJ128" s="77">
        <f>'[1]Leakage Tree Data'!M29</f>
        <v>0</v>
      </c>
      <c r="DK128" s="77">
        <f>'[1]Leakage Tree Data'!N29</f>
        <v>0</v>
      </c>
      <c r="DL128" s="77">
        <f>'[1]Leakage Tree Data'!O29</f>
        <v>0</v>
      </c>
      <c r="DM128" s="77">
        <f>'[1]Leakage Tree Data'!P29</f>
        <v>0</v>
      </c>
      <c r="DN128" s="77">
        <f>'[1]Leakage Tree Data'!Q29</f>
        <v>0</v>
      </c>
      <c r="DO128" s="77">
        <f>'[1]Leakage Tree Data'!R29</f>
        <v>286111.02508544922</v>
      </c>
      <c r="DP128" s="77">
        <f>'[1]Leakage Tree Data'!S29</f>
        <v>77809.998168945313</v>
      </c>
      <c r="DQ128" s="77">
        <f>'[1]Leakage Tree Data'!T29</f>
        <v>6.2370658555288561E-2</v>
      </c>
      <c r="DR128" s="77">
        <f>'[1]Leakage Tree Data'!U29</f>
        <v>208301.02691650391</v>
      </c>
      <c r="DS128" s="77">
        <f>'[1]Leakage Tree Data'!V29</f>
        <v>-6.2370658555295222E-2</v>
      </c>
      <c r="DT128" s="77">
        <f>'[1]Leakage Tree Data'!W29</f>
        <v>1242525.3519287109</v>
      </c>
      <c r="DU128" s="77">
        <f>'[1]Leakage Tree Data'!X29</f>
        <v>1.5829085478496041E-2</v>
      </c>
      <c r="DV128" s="77">
        <f>'[1]Leakage Tree Data'!Y29</f>
        <v>-1.5829085478500815E-2</v>
      </c>
      <c r="DW128" s="77">
        <f>'[1]Leakage Tree Data'!Z29</f>
        <v>9645.3900756835937</v>
      </c>
      <c r="DX128" s="77">
        <f>'[1]Leakage Tree Data'!AA29</f>
        <v>0</v>
      </c>
      <c r="DY128" s="77">
        <f>'[1]Leakage Tree Data'!AB29</f>
        <v>0</v>
      </c>
      <c r="DZ128" s="77">
        <f>'[1]Leakage Tree Data'!AC29</f>
        <v>0</v>
      </c>
      <c r="EA128" s="77">
        <f>'[1]Leakage Tree Data'!AD29</f>
        <v>0</v>
      </c>
      <c r="EB128" s="77">
        <f>'[1]Leakage Tree Data'!AE29</f>
        <v>0</v>
      </c>
      <c r="EC128" s="65" t="str">
        <f t="shared" si="11"/>
        <v/>
      </c>
      <c r="ED128" s="69" t="str">
        <f t="shared" si="25"/>
        <v/>
      </c>
      <c r="EE128" s="71" t="str">
        <f t="shared" si="12"/>
        <v/>
      </c>
      <c r="EF128" s="71" t="str">
        <f t="shared" si="26"/>
        <v/>
      </c>
      <c r="EG128" s="74" t="str">
        <f t="shared" si="27"/>
        <v/>
      </c>
      <c r="EH128" s="74" t="str">
        <f t="shared" si="13"/>
        <v/>
      </c>
      <c r="EI128" s="79"/>
      <c r="EJ128" s="79"/>
      <c r="EK128" s="80"/>
    </row>
    <row r="129" spans="1:14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65" t="str">
        <f t="shared" si="1"/>
        <v/>
      </c>
      <c r="CB129" s="72" t="str">
        <f t="shared" si="14"/>
        <v/>
      </c>
      <c r="CC129" s="73" t="str">
        <f t="shared" si="15"/>
        <v/>
      </c>
      <c r="CD129" s="72" t="str">
        <f t="shared" si="2"/>
        <v/>
      </c>
      <c r="CE129" s="73" t="str">
        <f t="shared" si="16"/>
        <v/>
      </c>
      <c r="CF129" s="72">
        <f t="shared" si="3"/>
        <v>0</v>
      </c>
      <c r="CG129" s="73" t="str">
        <f t="shared" si="17"/>
        <v/>
      </c>
      <c r="CH129" s="72" t="str">
        <f t="shared" si="4"/>
        <v/>
      </c>
      <c r="CI129" s="73" t="str">
        <f t="shared" si="18"/>
        <v/>
      </c>
      <c r="CJ129" s="72" t="str">
        <f t="shared" si="5"/>
        <v/>
      </c>
      <c r="CK129" s="73" t="str">
        <f t="shared" si="19"/>
        <v/>
      </c>
      <c r="CL129" s="72" t="str">
        <f t="shared" si="6"/>
        <v/>
      </c>
      <c r="CM129" s="73" t="str">
        <f t="shared" si="20"/>
        <v/>
      </c>
      <c r="CN129" s="72" t="str">
        <f t="shared" si="7"/>
        <v/>
      </c>
      <c r="CO129" s="73" t="str">
        <f t="shared" si="21"/>
        <v/>
      </c>
      <c r="CP129" s="72">
        <f t="shared" si="8"/>
        <v>0</v>
      </c>
      <c r="CQ129" s="73" t="str">
        <f t="shared" si="22"/>
        <v/>
      </c>
      <c r="CR129" s="72" t="str">
        <f t="shared" si="9"/>
        <v/>
      </c>
      <c r="CS129" s="73" t="str">
        <f t="shared" si="23"/>
        <v/>
      </c>
      <c r="CT129" s="72" t="str">
        <f t="shared" si="10"/>
        <v/>
      </c>
      <c r="CU129" s="73" t="str">
        <f t="shared" si="24"/>
        <v/>
      </c>
      <c r="CV129" s="65" t="str">
        <f t="shared" si="0"/>
        <v>Trader Joe's KA</v>
      </c>
      <c r="CW129" s="65" t="str">
        <f t="shared" si="0"/>
        <v>FOOD</v>
      </c>
      <c r="CX129" s="77" t="str">
        <f>'[1]Leakage Tree Data'!A30</f>
        <v>US - Trader Joe's KA</v>
      </c>
      <c r="CY129" s="77" t="str">
        <f>'[1]Leakage Tree Data'!B30</f>
        <v>US - FOOD</v>
      </c>
      <c r="CZ129" s="77">
        <f>'[1]Leakage Tree Data'!C30</f>
        <v>118137161.58892822</v>
      </c>
      <c r="DA129" s="77">
        <f>'[1]Leakage Tree Data'!D30</f>
        <v>12362134.622375488</v>
      </c>
      <c r="DB129" s="77">
        <f>'[1]Leakage Tree Data'!E30</f>
        <v>10.464221804643445</v>
      </c>
      <c r="DC129" s="77">
        <f>'[1]Leakage Tree Data'!F30</f>
        <v>105775026.96655273</v>
      </c>
      <c r="DD129" s="77">
        <f>'[1]Leakage Tree Data'!G30</f>
        <v>89.535778195356556</v>
      </c>
      <c r="DE129" s="77">
        <f>'[1]Leakage Tree Data'!H30</f>
        <v>49128567.359741211</v>
      </c>
      <c r="DF129" s="77">
        <f>'[1]Leakage Tree Data'!I30</f>
        <v>0</v>
      </c>
      <c r="DG129" s="77">
        <f>'[1]Leakage Tree Data'!J30</f>
        <v>0</v>
      </c>
      <c r="DH129" s="77">
        <f>'[1]Leakage Tree Data'!K30</f>
        <v>0</v>
      </c>
      <c r="DI129" s="77">
        <f>'[1]Leakage Tree Data'!L30</f>
        <v>0</v>
      </c>
      <c r="DJ129" s="77">
        <f>'[1]Leakage Tree Data'!M30</f>
        <v>0</v>
      </c>
      <c r="DK129" s="77">
        <f>'[1]Leakage Tree Data'!N30</f>
        <v>0</v>
      </c>
      <c r="DL129" s="77">
        <f>'[1]Leakage Tree Data'!O30</f>
        <v>0</v>
      </c>
      <c r="DM129" s="77">
        <f>'[1]Leakage Tree Data'!P30</f>
        <v>0</v>
      </c>
      <c r="DN129" s="77">
        <f>'[1]Leakage Tree Data'!Q30</f>
        <v>0</v>
      </c>
      <c r="DO129" s="77">
        <f>'[1]Leakage Tree Data'!R30</f>
        <v>286111.02508544922</v>
      </c>
      <c r="DP129" s="77">
        <f>'[1]Leakage Tree Data'!S30</f>
        <v>373250.40014648438</v>
      </c>
      <c r="DQ129" s="77">
        <f>'[1]Leakage Tree Data'!T30</f>
        <v>0.2913093317636779</v>
      </c>
      <c r="DR129" s="77">
        <f>'[1]Leakage Tree Data'!U30</f>
        <v>-87139.375061035156</v>
      </c>
      <c r="DS129" s="77">
        <f>'[1]Leakage Tree Data'!V30</f>
        <v>-0.2913093317636708</v>
      </c>
      <c r="DT129" s="77">
        <f>'[1]Leakage Tree Data'!W30</f>
        <v>1242525.3519287109</v>
      </c>
      <c r="DU129" s="77">
        <f>'[1]Leakage Tree Data'!X30</f>
        <v>0</v>
      </c>
      <c r="DV129" s="77">
        <f>'[1]Leakage Tree Data'!Y30</f>
        <v>0</v>
      </c>
      <c r="DW129" s="77">
        <f>'[1]Leakage Tree Data'!Z30</f>
        <v>0</v>
      </c>
      <c r="DX129" s="77">
        <f>'[1]Leakage Tree Data'!AA30</f>
        <v>0</v>
      </c>
      <c r="DY129" s="77">
        <f>'[1]Leakage Tree Data'!AB30</f>
        <v>0</v>
      </c>
      <c r="DZ129" s="77">
        <f>'[1]Leakage Tree Data'!AC30</f>
        <v>0</v>
      </c>
      <c r="EA129" s="77">
        <f>'[1]Leakage Tree Data'!AD30</f>
        <v>0</v>
      </c>
      <c r="EB129" s="77">
        <f>'[1]Leakage Tree Data'!AE30</f>
        <v>0</v>
      </c>
      <c r="EC129" s="65" t="str">
        <f t="shared" si="11"/>
        <v/>
      </c>
      <c r="ED129" s="69" t="str">
        <f t="shared" si="25"/>
        <v/>
      </c>
      <c r="EE129" s="71" t="str">
        <f t="shared" si="12"/>
        <v/>
      </c>
      <c r="EF129" s="71" t="str">
        <f t="shared" si="26"/>
        <v/>
      </c>
      <c r="EG129" s="74" t="str">
        <f t="shared" si="27"/>
        <v/>
      </c>
      <c r="EH129" s="74" t="str">
        <f t="shared" si="13"/>
        <v/>
      </c>
      <c r="EI129" s="79"/>
      <c r="EJ129" s="79"/>
      <c r="EK129" s="80"/>
    </row>
    <row r="130" spans="1:14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65" t="str">
        <f t="shared" si="1"/>
        <v/>
      </c>
      <c r="CB130" s="72" t="str">
        <f t="shared" si="14"/>
        <v/>
      </c>
      <c r="CC130" s="73" t="str">
        <f t="shared" si="15"/>
        <v/>
      </c>
      <c r="CD130" s="72" t="str">
        <f t="shared" si="2"/>
        <v/>
      </c>
      <c r="CE130" s="73" t="str">
        <f t="shared" si="16"/>
        <v/>
      </c>
      <c r="CF130" s="72">
        <f t="shared" si="3"/>
        <v>1908070.5374218749</v>
      </c>
      <c r="CG130" s="73">
        <f t="shared" si="17"/>
        <v>4</v>
      </c>
      <c r="CH130" s="72" t="str">
        <f t="shared" si="4"/>
        <v/>
      </c>
      <c r="CI130" s="73" t="str">
        <f t="shared" si="18"/>
        <v/>
      </c>
      <c r="CJ130" s="72" t="str">
        <f t="shared" si="5"/>
        <v/>
      </c>
      <c r="CK130" s="73" t="str">
        <f t="shared" si="19"/>
        <v/>
      </c>
      <c r="CL130" s="72" t="str">
        <f t="shared" si="6"/>
        <v/>
      </c>
      <c r="CM130" s="73" t="str">
        <f t="shared" si="20"/>
        <v/>
      </c>
      <c r="CN130" s="72" t="str">
        <f t="shared" si="7"/>
        <v/>
      </c>
      <c r="CO130" s="73" t="str">
        <f t="shared" si="21"/>
        <v/>
      </c>
      <c r="CP130" s="72">
        <f t="shared" si="8"/>
        <v>2891768.0831249999</v>
      </c>
      <c r="CQ130" s="73">
        <f t="shared" si="22"/>
        <v>4</v>
      </c>
      <c r="CR130" s="72" t="str">
        <f t="shared" si="9"/>
        <v/>
      </c>
      <c r="CS130" s="73" t="str">
        <f t="shared" si="23"/>
        <v/>
      </c>
      <c r="CT130" s="72" t="str">
        <f t="shared" si="10"/>
        <v/>
      </c>
      <c r="CU130" s="73" t="str">
        <f t="shared" si="24"/>
        <v/>
      </c>
      <c r="CV130" s="65" t="str">
        <f t="shared" si="0"/>
        <v>Walmart NeighMkt KA</v>
      </c>
      <c r="CW130" s="65" t="str">
        <f t="shared" si="0"/>
        <v>FOOD</v>
      </c>
      <c r="CX130" s="77" t="str">
        <f>'[1]Leakage Tree Data'!A31</f>
        <v>US - Walmart NeighMkt KA</v>
      </c>
      <c r="CY130" s="77" t="str">
        <f>'[1]Leakage Tree Data'!B31</f>
        <v>US - FOOD</v>
      </c>
      <c r="CZ130" s="77">
        <f>'[1]Leakage Tree Data'!C31</f>
        <v>118137161.58892822</v>
      </c>
      <c r="DA130" s="77">
        <f>'[1]Leakage Tree Data'!D31</f>
        <v>3939555.909362793</v>
      </c>
      <c r="DB130" s="77">
        <f>'[1]Leakage Tree Data'!E31</f>
        <v>3.3347304576953771</v>
      </c>
      <c r="DC130" s="77">
        <f>'[1]Leakage Tree Data'!F31</f>
        <v>114197605.67956543</v>
      </c>
      <c r="DD130" s="77">
        <f>'[1]Leakage Tree Data'!G31</f>
        <v>96.665269542304628</v>
      </c>
      <c r="DE130" s="77">
        <f>'[1]Leakage Tree Data'!H31</f>
        <v>49128567.359741211</v>
      </c>
      <c r="DF130" s="77">
        <f>'[1]Leakage Tree Data'!I31</f>
        <v>0.87938824614866351</v>
      </c>
      <c r="DG130" s="77">
        <f>'[1]Leakage Tree Data'!J31</f>
        <v>99.120611753851335</v>
      </c>
      <c r="DH130" s="77">
        <f>'[1]Leakage Tree Data'!K31</f>
        <v>432030.84686279297</v>
      </c>
      <c r="DI130" s="77">
        <f>'[1]Leakage Tree Data'!L31</f>
        <v>1908070.5374218749</v>
      </c>
      <c r="DJ130" s="77">
        <f>'[1]Leakage Tree Data'!M31</f>
        <v>2891768.0831249999</v>
      </c>
      <c r="DK130" s="77">
        <f>'[1]Leakage Tree Data'!N31</f>
        <v>1908070.5374218749</v>
      </c>
      <c r="DL130" s="77">
        <f>'[1]Leakage Tree Data'!O31</f>
        <v>0.65169034782899982</v>
      </c>
      <c r="DM130" s="77">
        <f>'[1]Leakage Tree Data'!P31</f>
        <v>0.39265100920500251</v>
      </c>
      <c r="DN130" s="77">
        <f>'[1]Leakage Tree Data'!Q31</f>
        <v>0</v>
      </c>
      <c r="DO130" s="77">
        <f>'[1]Leakage Tree Data'!R31</f>
        <v>286111.02508544922</v>
      </c>
      <c r="DP130" s="77">
        <f>'[1]Leakage Tree Data'!S31</f>
        <v>-9453.6380004882812</v>
      </c>
      <c r="DQ130" s="77">
        <f>'[1]Leakage Tree Data'!T31</f>
        <v>-1.6117522420003194E-2</v>
      </c>
      <c r="DR130" s="77">
        <f>'[1]Leakage Tree Data'!U31</f>
        <v>295564.6630859375</v>
      </c>
      <c r="DS130" s="77">
        <f>'[1]Leakage Tree Data'!V31</f>
        <v>1.6117522420003638E-2</v>
      </c>
      <c r="DT130" s="77">
        <f>'[1]Leakage Tree Data'!W31</f>
        <v>1242525.3519287109</v>
      </c>
      <c r="DU130" s="77">
        <f>'[1]Leakage Tree Data'!X31</f>
        <v>-3.4240601130337667E-2</v>
      </c>
      <c r="DV130" s="77">
        <f>'[1]Leakage Tree Data'!Y31</f>
        <v>3.4240601130335335E-2</v>
      </c>
      <c r="DW130" s="77">
        <f>'[1]Leakage Tree Data'!Z31</f>
        <v>-5469.8467407226562</v>
      </c>
      <c r="DX130" s="77">
        <f>'[1]Leakage Tree Data'!AA31</f>
        <v>788986.99992187484</v>
      </c>
      <c r="DY130" s="77">
        <f>'[1]Leakage Tree Data'!AB31</f>
        <v>64848.868203124963</v>
      </c>
      <c r="DZ130" s="77">
        <f>'[1]Leakage Tree Data'!AC31</f>
        <v>788986.99992187484</v>
      </c>
      <c r="EA130" s="77">
        <f>'[1]Leakage Tree Data'!AD31</f>
        <v>0.2418368458897876</v>
      </c>
      <c r="EB130" s="77">
        <f>'[1]Leakage Tree Data'!AE31</f>
        <v>-1.5088677400315054E-3</v>
      </c>
      <c r="EC130" s="65" t="str">
        <f t="shared" si="11"/>
        <v/>
      </c>
      <c r="ED130" s="69" t="str">
        <f t="shared" si="25"/>
        <v/>
      </c>
      <c r="EE130" s="71" t="str">
        <f t="shared" si="12"/>
        <v/>
      </c>
      <c r="EF130" s="71" t="str">
        <f t="shared" si="26"/>
        <v/>
      </c>
      <c r="EG130" s="74" t="str">
        <f t="shared" si="27"/>
        <v/>
      </c>
      <c r="EH130" s="74" t="str">
        <f t="shared" si="13"/>
        <v/>
      </c>
      <c r="EI130" s="79"/>
      <c r="EJ130" s="79"/>
      <c r="EK130" s="80"/>
    </row>
    <row r="131" spans="1:14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65" t="str">
        <f t="shared" si="1"/>
        <v/>
      </c>
      <c r="CB131" s="72" t="str">
        <f t="shared" si="14"/>
        <v/>
      </c>
      <c r="CC131" s="73" t="str">
        <f t="shared" si="15"/>
        <v/>
      </c>
      <c r="CD131" s="72" t="str">
        <f t="shared" si="2"/>
        <v/>
      </c>
      <c r="CE131" s="73" t="str">
        <f t="shared" si="16"/>
        <v/>
      </c>
      <c r="CF131" s="72">
        <f t="shared" si="3"/>
        <v>0</v>
      </c>
      <c r="CG131" s="73" t="str">
        <f t="shared" si="17"/>
        <v/>
      </c>
      <c r="CH131" s="72" t="str">
        <f t="shared" si="4"/>
        <v/>
      </c>
      <c r="CI131" s="73" t="str">
        <f t="shared" si="18"/>
        <v/>
      </c>
      <c r="CJ131" s="72" t="str">
        <f t="shared" si="5"/>
        <v/>
      </c>
      <c r="CK131" s="73" t="str">
        <f t="shared" si="19"/>
        <v/>
      </c>
      <c r="CL131" s="72" t="str">
        <f t="shared" si="6"/>
        <v/>
      </c>
      <c r="CM131" s="73" t="str">
        <f t="shared" si="20"/>
        <v/>
      </c>
      <c r="CN131" s="72" t="str">
        <f t="shared" si="7"/>
        <v/>
      </c>
      <c r="CO131" s="73" t="str">
        <f t="shared" si="21"/>
        <v/>
      </c>
      <c r="CP131" s="72">
        <f t="shared" si="8"/>
        <v>0</v>
      </c>
      <c r="CQ131" s="73" t="str">
        <f t="shared" si="22"/>
        <v/>
      </c>
      <c r="CR131" s="72" t="str">
        <f t="shared" si="9"/>
        <v/>
      </c>
      <c r="CS131" s="73" t="str">
        <f t="shared" si="23"/>
        <v/>
      </c>
      <c r="CT131" s="72" t="str">
        <f t="shared" si="10"/>
        <v/>
      </c>
      <c r="CU131" s="73" t="str">
        <f t="shared" si="24"/>
        <v/>
      </c>
      <c r="CV131" s="65" t="str">
        <f t="shared" si="0"/>
        <v>Whole Foods KA</v>
      </c>
      <c r="CW131" s="65" t="str">
        <f t="shared" si="0"/>
        <v>FOOD</v>
      </c>
      <c r="CX131" s="77" t="str">
        <f>'[1]Leakage Tree Data'!A32</f>
        <v>US - Whole Foods KA</v>
      </c>
      <c r="CY131" s="77" t="str">
        <f>'[1]Leakage Tree Data'!B32</f>
        <v>US - FOOD</v>
      </c>
      <c r="CZ131" s="77">
        <f>'[1]Leakage Tree Data'!C32</f>
        <v>118137161.58892822</v>
      </c>
      <c r="DA131" s="77">
        <f>'[1]Leakage Tree Data'!D32</f>
        <v>7303309.1667480469</v>
      </c>
      <c r="DB131" s="77">
        <f>'[1]Leakage Tree Data'!E32</f>
        <v>6.1820591154549209</v>
      </c>
      <c r="DC131" s="77">
        <f>'[1]Leakage Tree Data'!F32</f>
        <v>110833852.42218018</v>
      </c>
      <c r="DD131" s="77">
        <f>'[1]Leakage Tree Data'!G32</f>
        <v>93.817940884545081</v>
      </c>
      <c r="DE131" s="77">
        <f>'[1]Leakage Tree Data'!H32</f>
        <v>49128567.359741211</v>
      </c>
      <c r="DF131" s="77">
        <f>'[1]Leakage Tree Data'!I32</f>
        <v>0</v>
      </c>
      <c r="DG131" s="77">
        <f>'[1]Leakage Tree Data'!J32</f>
        <v>0</v>
      </c>
      <c r="DH131" s="77">
        <f>'[1]Leakage Tree Data'!K32</f>
        <v>0</v>
      </c>
      <c r="DI131" s="77">
        <f>'[1]Leakage Tree Data'!L32</f>
        <v>0</v>
      </c>
      <c r="DJ131" s="77">
        <f>'[1]Leakage Tree Data'!M32</f>
        <v>0</v>
      </c>
      <c r="DK131" s="77">
        <f>'[1]Leakage Tree Data'!N32</f>
        <v>0</v>
      </c>
      <c r="DL131" s="77">
        <f>'[1]Leakage Tree Data'!O32</f>
        <v>0</v>
      </c>
      <c r="DM131" s="77">
        <f>'[1]Leakage Tree Data'!P32</f>
        <v>0</v>
      </c>
      <c r="DN131" s="77">
        <f>'[1]Leakage Tree Data'!Q32</f>
        <v>0</v>
      </c>
      <c r="DO131" s="77">
        <f>'[1]Leakage Tree Data'!R32</f>
        <v>286111.02508544922</v>
      </c>
      <c r="DP131" s="77">
        <f>'[1]Leakage Tree Data'!S32</f>
        <v>465693.22406005859</v>
      </c>
      <c r="DQ131" s="77">
        <f>'[1]Leakage Tree Data'!T32</f>
        <v>0.38014567473944272</v>
      </c>
      <c r="DR131" s="77">
        <f>'[1]Leakage Tree Data'!U32</f>
        <v>-179582.19897460937</v>
      </c>
      <c r="DS131" s="77">
        <f>'[1]Leakage Tree Data'!V32</f>
        <v>-0.38014567473943828</v>
      </c>
      <c r="DT131" s="77">
        <f>'[1]Leakage Tree Data'!W32</f>
        <v>1242525.3519287109</v>
      </c>
      <c r="DU131" s="77">
        <f>'[1]Leakage Tree Data'!X32</f>
        <v>0</v>
      </c>
      <c r="DV131" s="77">
        <f>'[1]Leakage Tree Data'!Y32</f>
        <v>0</v>
      </c>
      <c r="DW131" s="77">
        <f>'[1]Leakage Tree Data'!Z32</f>
        <v>0</v>
      </c>
      <c r="DX131" s="77">
        <f>'[1]Leakage Tree Data'!AA32</f>
        <v>0</v>
      </c>
      <c r="DY131" s="77">
        <f>'[1]Leakage Tree Data'!AB32</f>
        <v>0</v>
      </c>
      <c r="DZ131" s="77">
        <f>'[1]Leakage Tree Data'!AC32</f>
        <v>0</v>
      </c>
      <c r="EA131" s="77">
        <f>'[1]Leakage Tree Data'!AD32</f>
        <v>0</v>
      </c>
      <c r="EB131" s="77">
        <f>'[1]Leakage Tree Data'!AE32</f>
        <v>0</v>
      </c>
      <c r="EC131" s="65" t="str">
        <f t="shared" si="11"/>
        <v/>
      </c>
      <c r="ED131" s="69" t="str">
        <f t="shared" si="25"/>
        <v/>
      </c>
      <c r="EE131" s="71" t="str">
        <f t="shared" si="12"/>
        <v/>
      </c>
      <c r="EF131" s="71" t="str">
        <f t="shared" si="26"/>
        <v/>
      </c>
      <c r="EG131" s="74" t="str">
        <f t="shared" si="27"/>
        <v/>
      </c>
      <c r="EH131" s="74" t="str">
        <f t="shared" si="13"/>
        <v/>
      </c>
      <c r="EI131" s="79"/>
      <c r="EJ131" s="79"/>
      <c r="EK131" s="80"/>
    </row>
    <row r="132" spans="1:14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65" t="str">
        <f t="shared" si="1"/>
        <v/>
      </c>
      <c r="CB132" s="72">
        <f t="shared" si="14"/>
        <v>0</v>
      </c>
      <c r="CC132" s="73" t="str">
        <f t="shared" si="15"/>
        <v/>
      </c>
      <c r="CD132" s="72" t="str">
        <f t="shared" si="2"/>
        <v/>
      </c>
      <c r="CE132" s="73" t="str">
        <f t="shared" si="16"/>
        <v/>
      </c>
      <c r="CF132" s="72" t="str">
        <f t="shared" si="3"/>
        <v/>
      </c>
      <c r="CG132" s="73" t="str">
        <f t="shared" si="17"/>
        <v/>
      </c>
      <c r="CH132" s="72" t="str">
        <f t="shared" si="4"/>
        <v/>
      </c>
      <c r="CI132" s="73" t="str">
        <f t="shared" si="18"/>
        <v/>
      </c>
      <c r="CJ132" s="72" t="str">
        <f t="shared" si="5"/>
        <v/>
      </c>
      <c r="CK132" s="73" t="str">
        <f t="shared" si="19"/>
        <v/>
      </c>
      <c r="CL132" s="72">
        <f t="shared" si="6"/>
        <v>0</v>
      </c>
      <c r="CM132" s="73" t="str">
        <f t="shared" si="20"/>
        <v/>
      </c>
      <c r="CN132" s="72" t="str">
        <f t="shared" si="7"/>
        <v/>
      </c>
      <c r="CO132" s="73" t="str">
        <f t="shared" si="21"/>
        <v/>
      </c>
      <c r="CP132" s="72" t="str">
        <f t="shared" si="8"/>
        <v/>
      </c>
      <c r="CQ132" s="73" t="str">
        <f t="shared" si="22"/>
        <v/>
      </c>
      <c r="CR132" s="72" t="str">
        <f t="shared" si="9"/>
        <v/>
      </c>
      <c r="CS132" s="73" t="str">
        <f t="shared" si="23"/>
        <v/>
      </c>
      <c r="CT132" s="72" t="str">
        <f t="shared" si="10"/>
        <v/>
      </c>
      <c r="CU132" s="73" t="str">
        <f t="shared" si="24"/>
        <v/>
      </c>
      <c r="CV132" s="65" t="str">
        <f t="shared" si="0"/>
        <v>HW-HOME-CTR</v>
      </c>
      <c r="CW132" s="65" t="str">
        <f t="shared" si="0"/>
        <v>HW-HOME-CTR</v>
      </c>
      <c r="CX132" s="77" t="str">
        <f>'[1]Leakage Tree Data'!A33</f>
        <v>US - HW-HOME-CTR</v>
      </c>
      <c r="CY132" s="77" t="str">
        <f>'[1]Leakage Tree Data'!B33</f>
        <v>US - HW-HOME-CTR</v>
      </c>
      <c r="CZ132" s="77">
        <f>'[1]Leakage Tree Data'!C33</f>
        <v>118137161.58892822</v>
      </c>
      <c r="DA132" s="77">
        <f>'[1]Leakage Tree Data'!D33</f>
        <v>83695449.102386475</v>
      </c>
      <c r="DB132" s="77">
        <f>'[1]Leakage Tree Data'!E33</f>
        <v>70.845996278135047</v>
      </c>
      <c r="DC132" s="77">
        <f>'[1]Leakage Tree Data'!F33</f>
        <v>34441712.486541748</v>
      </c>
      <c r="DD132" s="77">
        <f>'[1]Leakage Tree Data'!G33</f>
        <v>29.154003721864953</v>
      </c>
      <c r="DE132" s="77">
        <f>'[1]Leakage Tree Data'!H33</f>
        <v>49128567.359741211</v>
      </c>
      <c r="DF132" s="77">
        <f>'[1]Leakage Tree Data'!I33</f>
        <v>0</v>
      </c>
      <c r="DG132" s="77">
        <f>'[1]Leakage Tree Data'!J33</f>
        <v>0</v>
      </c>
      <c r="DH132" s="77">
        <f>'[1]Leakage Tree Data'!K33</f>
        <v>0</v>
      </c>
      <c r="DI132" s="77">
        <f>'[1]Leakage Tree Data'!L33</f>
        <v>0</v>
      </c>
      <c r="DJ132" s="77">
        <f>'[1]Leakage Tree Data'!M33</f>
        <v>0</v>
      </c>
      <c r="DK132" s="77">
        <f>'[1]Leakage Tree Data'!N33</f>
        <v>0</v>
      </c>
      <c r="DL132" s="77">
        <f>'[1]Leakage Tree Data'!O33</f>
        <v>0</v>
      </c>
      <c r="DM132" s="77">
        <f>'[1]Leakage Tree Data'!P33</f>
        <v>0</v>
      </c>
      <c r="DN132" s="77">
        <f>'[1]Leakage Tree Data'!Q33</f>
        <v>0</v>
      </c>
      <c r="DO132" s="77">
        <f>'[1]Leakage Tree Data'!R33</f>
        <v>286111.02508544922</v>
      </c>
      <c r="DP132" s="77">
        <f>'[1]Leakage Tree Data'!S33</f>
        <v>-598585.15426635742</v>
      </c>
      <c r="DQ132" s="77">
        <f>'[1]Leakage Tree Data'!T33</f>
        <v>-0.67991193681864104</v>
      </c>
      <c r="DR132" s="77">
        <f>'[1]Leakage Tree Data'!U33</f>
        <v>884696.17935180664</v>
      </c>
      <c r="DS132" s="77">
        <f>'[1]Leakage Tree Data'!V33</f>
        <v>0.67991193681864104</v>
      </c>
      <c r="DT132" s="77">
        <f>'[1]Leakage Tree Data'!W33</f>
        <v>1242525.3519287109</v>
      </c>
      <c r="DU132" s="77">
        <f>'[1]Leakage Tree Data'!X33</f>
        <v>0</v>
      </c>
      <c r="DV132" s="77">
        <f>'[1]Leakage Tree Data'!Y33</f>
        <v>0</v>
      </c>
      <c r="DW132" s="77">
        <f>'[1]Leakage Tree Data'!Z33</f>
        <v>0</v>
      </c>
      <c r="DX132" s="77">
        <f>'[1]Leakage Tree Data'!AA33</f>
        <v>0</v>
      </c>
      <c r="DY132" s="77">
        <f>'[1]Leakage Tree Data'!AB33</f>
        <v>0</v>
      </c>
      <c r="DZ132" s="77">
        <f>'[1]Leakage Tree Data'!AC33</f>
        <v>0</v>
      </c>
      <c r="EA132" s="77">
        <f>'[1]Leakage Tree Data'!AD33</f>
        <v>0</v>
      </c>
      <c r="EB132" s="77">
        <f>'[1]Leakage Tree Data'!AE33</f>
        <v>0</v>
      </c>
      <c r="EC132" s="65">
        <f t="shared" si="11"/>
        <v>0</v>
      </c>
      <c r="ED132" s="69">
        <f t="shared" si="25"/>
        <v>0</v>
      </c>
      <c r="EE132" s="71">
        <f t="shared" si="12"/>
        <v>0</v>
      </c>
      <c r="EF132" s="71">
        <f t="shared" si="26"/>
        <v>0</v>
      </c>
      <c r="EG132" s="74">
        <f t="shared" si="27"/>
        <v>0</v>
      </c>
      <c r="EH132" s="74">
        <f t="shared" si="13"/>
        <v>0</v>
      </c>
      <c r="EI132" s="79"/>
      <c r="EJ132" s="79"/>
      <c r="EK132" s="80"/>
    </row>
    <row r="133" spans="1:14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65" t="str">
        <f t="shared" si="1"/>
        <v/>
      </c>
      <c r="CB133" s="72" t="str">
        <f t="shared" si="14"/>
        <v/>
      </c>
      <c r="CC133" s="73" t="str">
        <f t="shared" si="15"/>
        <v/>
      </c>
      <c r="CD133" s="72" t="str">
        <f t="shared" si="2"/>
        <v/>
      </c>
      <c r="CE133" s="73" t="str">
        <f t="shared" si="16"/>
        <v/>
      </c>
      <c r="CF133" s="72" t="str">
        <f t="shared" si="3"/>
        <v/>
      </c>
      <c r="CG133" s="73" t="str">
        <f t="shared" si="17"/>
        <v/>
      </c>
      <c r="CH133" s="72" t="str">
        <f t="shared" si="4"/>
        <v/>
      </c>
      <c r="CI133" s="73" t="str">
        <f t="shared" si="18"/>
        <v/>
      </c>
      <c r="CJ133" s="72" t="str">
        <f t="shared" si="5"/>
        <v/>
      </c>
      <c r="CK133" s="73" t="str">
        <f t="shared" si="19"/>
        <v/>
      </c>
      <c r="CL133" s="72" t="str">
        <f t="shared" si="6"/>
        <v/>
      </c>
      <c r="CM133" s="73" t="str">
        <f t="shared" si="20"/>
        <v/>
      </c>
      <c r="CN133" s="72" t="str">
        <f t="shared" si="7"/>
        <v/>
      </c>
      <c r="CO133" s="73" t="str">
        <f t="shared" si="21"/>
        <v/>
      </c>
      <c r="CP133" s="72" t="str">
        <f t="shared" si="8"/>
        <v/>
      </c>
      <c r="CQ133" s="73" t="str">
        <f t="shared" si="22"/>
        <v/>
      </c>
      <c r="CR133" s="72" t="str">
        <f t="shared" si="9"/>
        <v/>
      </c>
      <c r="CS133" s="73" t="str">
        <f t="shared" si="23"/>
        <v/>
      </c>
      <c r="CT133" s="72" t="str">
        <f t="shared" si="10"/>
        <v/>
      </c>
      <c r="CU133" s="73" t="str">
        <f t="shared" si="24"/>
        <v/>
      </c>
      <c r="CV133" s="65" t="str">
        <f t="shared" si="0"/>
        <v>Home Depot KA</v>
      </c>
      <c r="CW133" s="65" t="str">
        <f t="shared" si="0"/>
        <v>HW-HOME-CTR</v>
      </c>
      <c r="CX133" s="77" t="str">
        <f>'[1]Leakage Tree Data'!A34</f>
        <v>US - Home Depot KA</v>
      </c>
      <c r="CY133" s="77" t="str">
        <f>'[1]Leakage Tree Data'!B34</f>
        <v>US - HW-HOME-CTR</v>
      </c>
      <c r="CZ133" s="77">
        <f>'[1]Leakage Tree Data'!C34</f>
        <v>118137161.58892822</v>
      </c>
      <c r="DA133" s="77">
        <f>'[1]Leakage Tree Data'!D34</f>
        <v>49094690.706634521</v>
      </c>
      <c r="DB133" s="77">
        <f>'[1]Leakage Tree Data'!E34</f>
        <v>41.557364377404902</v>
      </c>
      <c r="DC133" s="77">
        <f>'[1]Leakage Tree Data'!F34</f>
        <v>69042470.882293701</v>
      </c>
      <c r="DD133" s="77">
        <f>'[1]Leakage Tree Data'!G34</f>
        <v>58.442635622595098</v>
      </c>
      <c r="DE133" s="77">
        <f>'[1]Leakage Tree Data'!H34</f>
        <v>49128567.359741211</v>
      </c>
      <c r="DF133" s="77">
        <f>'[1]Leakage Tree Data'!I34</f>
        <v>0</v>
      </c>
      <c r="DG133" s="77">
        <f>'[1]Leakage Tree Data'!J34</f>
        <v>0</v>
      </c>
      <c r="DH133" s="77">
        <f>'[1]Leakage Tree Data'!K34</f>
        <v>0</v>
      </c>
      <c r="DI133" s="77">
        <f>'[1]Leakage Tree Data'!L34</f>
        <v>0</v>
      </c>
      <c r="DJ133" s="77">
        <f>'[1]Leakage Tree Data'!M34</f>
        <v>0</v>
      </c>
      <c r="DK133" s="77">
        <f>'[1]Leakage Tree Data'!N34</f>
        <v>0</v>
      </c>
      <c r="DL133" s="77">
        <f>'[1]Leakage Tree Data'!O34</f>
        <v>0</v>
      </c>
      <c r="DM133" s="77">
        <f>'[1]Leakage Tree Data'!P34</f>
        <v>0</v>
      </c>
      <c r="DN133" s="77">
        <f>'[1]Leakage Tree Data'!Q34</f>
        <v>0</v>
      </c>
      <c r="DO133" s="77">
        <f>'[1]Leakage Tree Data'!R34</f>
        <v>286111.02508544922</v>
      </c>
      <c r="DP133" s="77">
        <f>'[1]Leakage Tree Data'!S34</f>
        <v>-966211.22152709961</v>
      </c>
      <c r="DQ133" s="77">
        <f>'[1]Leakage Tree Data'!T34</f>
        <v>-0.92074819660428631</v>
      </c>
      <c r="DR133" s="77">
        <f>'[1]Leakage Tree Data'!U34</f>
        <v>1252322.2466125488</v>
      </c>
      <c r="DS133" s="77">
        <f>'[1]Leakage Tree Data'!V34</f>
        <v>0.92074819660428631</v>
      </c>
      <c r="DT133" s="77">
        <f>'[1]Leakage Tree Data'!W34</f>
        <v>1242525.3519287109</v>
      </c>
      <c r="DU133" s="77">
        <f>'[1]Leakage Tree Data'!X34</f>
        <v>0</v>
      </c>
      <c r="DV133" s="77">
        <f>'[1]Leakage Tree Data'!Y34</f>
        <v>0</v>
      </c>
      <c r="DW133" s="77">
        <f>'[1]Leakage Tree Data'!Z34</f>
        <v>0</v>
      </c>
      <c r="DX133" s="77">
        <f>'[1]Leakage Tree Data'!AA34</f>
        <v>0</v>
      </c>
      <c r="DY133" s="77">
        <f>'[1]Leakage Tree Data'!AB34</f>
        <v>0</v>
      </c>
      <c r="DZ133" s="77">
        <f>'[1]Leakage Tree Data'!AC34</f>
        <v>0</v>
      </c>
      <c r="EA133" s="77">
        <f>'[1]Leakage Tree Data'!AD34</f>
        <v>0</v>
      </c>
      <c r="EB133" s="77">
        <f>'[1]Leakage Tree Data'!AE34</f>
        <v>0</v>
      </c>
      <c r="EC133" s="65" t="str">
        <f t="shared" si="11"/>
        <v/>
      </c>
      <c r="ED133" s="69" t="str">
        <f t="shared" si="25"/>
        <v/>
      </c>
      <c r="EE133" s="71" t="str">
        <f t="shared" si="12"/>
        <v/>
      </c>
      <c r="EF133" s="71" t="str">
        <f t="shared" si="26"/>
        <v/>
      </c>
      <c r="EG133" s="74" t="str">
        <f t="shared" si="27"/>
        <v/>
      </c>
      <c r="EH133" s="74" t="str">
        <f t="shared" si="13"/>
        <v/>
      </c>
      <c r="EI133" s="79"/>
      <c r="EJ133" s="79"/>
      <c r="EK133" s="80"/>
    </row>
    <row r="134" spans="1:14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65" t="str">
        <f t="shared" si="1"/>
        <v/>
      </c>
      <c r="CB134" s="72" t="str">
        <f t="shared" si="14"/>
        <v/>
      </c>
      <c r="CC134" s="73" t="str">
        <f t="shared" si="15"/>
        <v/>
      </c>
      <c r="CD134" s="72" t="str">
        <f t="shared" si="2"/>
        <v/>
      </c>
      <c r="CE134" s="73" t="str">
        <f t="shared" si="16"/>
        <v/>
      </c>
      <c r="CF134" s="72" t="str">
        <f t="shared" si="3"/>
        <v/>
      </c>
      <c r="CG134" s="73" t="str">
        <f t="shared" si="17"/>
        <v/>
      </c>
      <c r="CH134" s="72" t="str">
        <f t="shared" si="4"/>
        <v/>
      </c>
      <c r="CI134" s="73" t="str">
        <f t="shared" si="18"/>
        <v/>
      </c>
      <c r="CJ134" s="72" t="str">
        <f t="shared" si="5"/>
        <v/>
      </c>
      <c r="CK134" s="73" t="str">
        <f t="shared" si="19"/>
        <v/>
      </c>
      <c r="CL134" s="72" t="str">
        <f t="shared" si="6"/>
        <v/>
      </c>
      <c r="CM134" s="73" t="str">
        <f t="shared" si="20"/>
        <v/>
      </c>
      <c r="CN134" s="72" t="str">
        <f t="shared" si="7"/>
        <v/>
      </c>
      <c r="CO134" s="73" t="str">
        <f t="shared" si="21"/>
        <v/>
      </c>
      <c r="CP134" s="72" t="str">
        <f t="shared" si="8"/>
        <v/>
      </c>
      <c r="CQ134" s="73" t="str">
        <f t="shared" si="22"/>
        <v/>
      </c>
      <c r="CR134" s="72" t="str">
        <f t="shared" si="9"/>
        <v/>
      </c>
      <c r="CS134" s="73" t="str">
        <f t="shared" si="23"/>
        <v/>
      </c>
      <c r="CT134" s="72" t="str">
        <f t="shared" si="10"/>
        <v/>
      </c>
      <c r="CU134" s="73" t="str">
        <f t="shared" si="24"/>
        <v/>
      </c>
      <c r="CV134" s="65" t="str">
        <f t="shared" si="0"/>
        <v>Lowe's Home Imp KA</v>
      </c>
      <c r="CW134" s="65" t="str">
        <f t="shared" si="0"/>
        <v>HW-HOME-CTR</v>
      </c>
      <c r="CX134" s="77" t="str">
        <f>'[1]Leakage Tree Data'!A35</f>
        <v>US - Lowe's Home Imp KA</v>
      </c>
      <c r="CY134" s="77" t="str">
        <f>'[1]Leakage Tree Data'!B35</f>
        <v>US - HW-HOME-CTR</v>
      </c>
      <c r="CZ134" s="77">
        <f>'[1]Leakage Tree Data'!C35</f>
        <v>118137161.58892822</v>
      </c>
      <c r="DA134" s="77">
        <f>'[1]Leakage Tree Data'!D35</f>
        <v>45109532.517364502</v>
      </c>
      <c r="DB134" s="77">
        <f>'[1]Leakage Tree Data'!E35</f>
        <v>38.184032789215209</v>
      </c>
      <c r="DC134" s="77">
        <f>'[1]Leakage Tree Data'!F35</f>
        <v>73027629.071563721</v>
      </c>
      <c r="DD134" s="77">
        <f>'[1]Leakage Tree Data'!G35</f>
        <v>61.815967210784791</v>
      </c>
      <c r="DE134" s="77">
        <f>'[1]Leakage Tree Data'!H35</f>
        <v>49128567.359741211</v>
      </c>
      <c r="DF134" s="77">
        <f>'[1]Leakage Tree Data'!I35</f>
        <v>0</v>
      </c>
      <c r="DG134" s="77">
        <f>'[1]Leakage Tree Data'!J35</f>
        <v>0</v>
      </c>
      <c r="DH134" s="77">
        <f>'[1]Leakage Tree Data'!K35</f>
        <v>0</v>
      </c>
      <c r="DI134" s="77">
        <f>'[1]Leakage Tree Data'!L35</f>
        <v>0</v>
      </c>
      <c r="DJ134" s="77">
        <f>'[1]Leakage Tree Data'!M35</f>
        <v>0</v>
      </c>
      <c r="DK134" s="77">
        <f>'[1]Leakage Tree Data'!N35</f>
        <v>0</v>
      </c>
      <c r="DL134" s="77">
        <f>'[1]Leakage Tree Data'!O35</f>
        <v>0</v>
      </c>
      <c r="DM134" s="77">
        <f>'[1]Leakage Tree Data'!P35</f>
        <v>0</v>
      </c>
      <c r="DN134" s="77">
        <f>'[1]Leakage Tree Data'!Q35</f>
        <v>0</v>
      </c>
      <c r="DO134" s="77">
        <f>'[1]Leakage Tree Data'!R35</f>
        <v>286111.02508544922</v>
      </c>
      <c r="DP134" s="77">
        <f>'[1]Leakage Tree Data'!S35</f>
        <v>-280202.7897644043</v>
      </c>
      <c r="DQ134" s="77">
        <f>'[1]Leakage Tree Data'!T35</f>
        <v>-0.33046079397112038</v>
      </c>
      <c r="DR134" s="77">
        <f>'[1]Leakage Tree Data'!U35</f>
        <v>566313.81484985352</v>
      </c>
      <c r="DS134" s="77">
        <f>'[1]Leakage Tree Data'!V35</f>
        <v>0.33046079397112038</v>
      </c>
      <c r="DT134" s="77">
        <f>'[1]Leakage Tree Data'!W35</f>
        <v>1242525.3519287109</v>
      </c>
      <c r="DU134" s="77">
        <f>'[1]Leakage Tree Data'!X35</f>
        <v>0</v>
      </c>
      <c r="DV134" s="77">
        <f>'[1]Leakage Tree Data'!Y35</f>
        <v>0</v>
      </c>
      <c r="DW134" s="77">
        <f>'[1]Leakage Tree Data'!Z35</f>
        <v>0</v>
      </c>
      <c r="DX134" s="77">
        <f>'[1]Leakage Tree Data'!AA35</f>
        <v>0</v>
      </c>
      <c r="DY134" s="77">
        <f>'[1]Leakage Tree Data'!AB35</f>
        <v>0</v>
      </c>
      <c r="DZ134" s="77">
        <f>'[1]Leakage Tree Data'!AC35</f>
        <v>0</v>
      </c>
      <c r="EA134" s="77">
        <f>'[1]Leakage Tree Data'!AD35</f>
        <v>0</v>
      </c>
      <c r="EB134" s="77">
        <f>'[1]Leakage Tree Data'!AE35</f>
        <v>0</v>
      </c>
      <c r="EC134" s="65" t="str">
        <f t="shared" si="11"/>
        <v/>
      </c>
      <c r="ED134" s="69" t="str">
        <f t="shared" si="25"/>
        <v/>
      </c>
      <c r="EE134" s="71" t="str">
        <f t="shared" si="12"/>
        <v/>
      </c>
      <c r="EF134" s="71" t="str">
        <f t="shared" si="26"/>
        <v/>
      </c>
      <c r="EG134" s="74" t="str">
        <f t="shared" si="27"/>
        <v/>
      </c>
      <c r="EH134" s="74" t="str">
        <f t="shared" si="13"/>
        <v/>
      </c>
      <c r="EI134" s="79"/>
      <c r="EJ134" s="79"/>
      <c r="EK134" s="80"/>
    </row>
    <row r="135" spans="1:14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65" t="str">
        <f t="shared" si="1"/>
        <v/>
      </c>
      <c r="CB135" s="72">
        <f t="shared" si="14"/>
        <v>94658737.119765624</v>
      </c>
      <c r="CC135" s="73">
        <f t="shared" si="15"/>
        <v>1</v>
      </c>
      <c r="CD135" s="72" t="str">
        <f t="shared" si="2"/>
        <v/>
      </c>
      <c r="CE135" s="73" t="str">
        <f t="shared" si="16"/>
        <v/>
      </c>
      <c r="CF135" s="72" t="str">
        <f t="shared" si="3"/>
        <v/>
      </c>
      <c r="CG135" s="73" t="str">
        <f t="shared" si="17"/>
        <v/>
      </c>
      <c r="CH135" s="72" t="str">
        <f t="shared" si="4"/>
        <v/>
      </c>
      <c r="CI135" s="73" t="str">
        <f t="shared" si="18"/>
        <v/>
      </c>
      <c r="CJ135" s="72" t="str">
        <f t="shared" si="5"/>
        <v/>
      </c>
      <c r="CK135" s="73" t="str">
        <f t="shared" si="19"/>
        <v/>
      </c>
      <c r="CL135" s="72">
        <f t="shared" si="6"/>
        <v>273057883.59718752</v>
      </c>
      <c r="CM135" s="73">
        <f t="shared" si="20"/>
        <v>1</v>
      </c>
      <c r="CN135" s="72" t="str">
        <f t="shared" si="7"/>
        <v/>
      </c>
      <c r="CO135" s="73" t="str">
        <f t="shared" si="21"/>
        <v/>
      </c>
      <c r="CP135" s="72" t="str">
        <f t="shared" si="8"/>
        <v/>
      </c>
      <c r="CQ135" s="73" t="str">
        <f t="shared" si="22"/>
        <v/>
      </c>
      <c r="CR135" s="72" t="str">
        <f t="shared" si="9"/>
        <v/>
      </c>
      <c r="CS135" s="73" t="str">
        <f t="shared" si="23"/>
        <v/>
      </c>
      <c r="CT135" s="72" t="str">
        <f t="shared" si="10"/>
        <v/>
      </c>
      <c r="CU135" s="73" t="str">
        <f t="shared" si="24"/>
        <v/>
      </c>
      <c r="CV135" s="65" t="str">
        <f t="shared" si="0"/>
        <v>MASS/SUPCEN</v>
      </c>
      <c r="CW135" s="65" t="str">
        <f t="shared" si="0"/>
        <v>MASS/SUPCEN</v>
      </c>
      <c r="CX135" s="77" t="str">
        <f>'[1]Leakage Tree Data'!A36</f>
        <v>US - MASS/SUPCEN</v>
      </c>
      <c r="CY135" s="77" t="str">
        <f>'[1]Leakage Tree Data'!B36</f>
        <v>US - MASS/SUPCEN</v>
      </c>
      <c r="CZ135" s="77">
        <f>'[1]Leakage Tree Data'!C36</f>
        <v>118137161.58892822</v>
      </c>
      <c r="DA135" s="77">
        <f>'[1]Leakage Tree Data'!D36</f>
        <v>112047735.15661621</v>
      </c>
      <c r="DB135" s="77">
        <f>'[1]Leakage Tree Data'!E36</f>
        <v>94.845460691276074</v>
      </c>
      <c r="DC135" s="77">
        <f>'[1]Leakage Tree Data'!F36</f>
        <v>6089426.4323120117</v>
      </c>
      <c r="DD135" s="77">
        <f>'[1]Leakage Tree Data'!G36</f>
        <v>5.1545393087239262</v>
      </c>
      <c r="DE135" s="77">
        <f>'[1]Leakage Tree Data'!H36</f>
        <v>49128567.359741211</v>
      </c>
      <c r="DF135" s="77">
        <f>'[1]Leakage Tree Data'!I36</f>
        <v>51.176065793104272</v>
      </c>
      <c r="DG135" s="77">
        <f>'[1]Leakage Tree Data'!J36</f>
        <v>48.823934206895728</v>
      </c>
      <c r="DH135" s="77">
        <f>'[1]Leakage Tree Data'!K36</f>
        <v>25142067.955230713</v>
      </c>
      <c r="DI135" s="77">
        <f>'[1]Leakage Tree Data'!L36</f>
        <v>94658737.119765624</v>
      </c>
      <c r="DJ135" s="77">
        <f>'[1]Leakage Tree Data'!M36</f>
        <v>273057883.59718752</v>
      </c>
      <c r="DK135" s="77">
        <f>'[1]Leakage Tree Data'!N36</f>
        <v>94658737.119765624</v>
      </c>
      <c r="DL135" s="77">
        <f>'[1]Leakage Tree Data'!O36</f>
        <v>32.330138801883635</v>
      </c>
      <c r="DM135" s="77">
        <f>'[1]Leakage Tree Data'!P36</f>
        <v>37.07643575965951</v>
      </c>
      <c r="DN135" s="77">
        <f>'[1]Leakage Tree Data'!Q36</f>
        <v>0</v>
      </c>
      <c r="DO135" s="77">
        <f>'[1]Leakage Tree Data'!R36</f>
        <v>286111.02508544922</v>
      </c>
      <c r="DP135" s="77">
        <f>'[1]Leakage Tree Data'!S36</f>
        <v>-250384.37097167969</v>
      </c>
      <c r="DQ135" s="77">
        <f>'[1]Leakage Tree Data'!T36</f>
        <v>-0.44271789543348916</v>
      </c>
      <c r="DR135" s="77">
        <f>'[1]Leakage Tree Data'!U36</f>
        <v>536495.39605712891</v>
      </c>
      <c r="DS135" s="77">
        <f>'[1]Leakage Tree Data'!V36</f>
        <v>0.44271789543348916</v>
      </c>
      <c r="DT135" s="77">
        <f>'[1]Leakage Tree Data'!W36</f>
        <v>1242525.3519287109</v>
      </c>
      <c r="DU135" s="77">
        <f>'[1]Leakage Tree Data'!X36</f>
        <v>-0.48858709399024036</v>
      </c>
      <c r="DV135" s="77">
        <f>'[1]Leakage Tree Data'!Y36</f>
        <v>0.48858709399024036</v>
      </c>
      <c r="DW135" s="77">
        <f>'[1]Leakage Tree Data'!Z36</f>
        <v>401910.57052612305</v>
      </c>
      <c r="DX135" s="77">
        <f>'[1]Leakage Tree Data'!AA36</f>
        <v>172119.25484375656</v>
      </c>
      <c r="DY135" s="77">
        <f>'[1]Leakage Tree Data'!AB36</f>
        <v>-9971910.4701952934</v>
      </c>
      <c r="DZ135" s="77">
        <f>'[1]Leakage Tree Data'!AC36</f>
        <v>172119.25484375656</v>
      </c>
      <c r="EA135" s="77">
        <f>'[1]Leakage Tree Data'!AD36</f>
        <v>-2.2746694368671285</v>
      </c>
      <c r="EB135" s="77">
        <f>'[1]Leakage Tree Data'!AE36</f>
        <v>-2.3866618104848882</v>
      </c>
      <c r="EC135" s="65">
        <f t="shared" si="11"/>
        <v>273057883.59718752</v>
      </c>
      <c r="ED135" s="69">
        <f t="shared" si="25"/>
        <v>94658737.119765624</v>
      </c>
      <c r="EE135" s="71">
        <f t="shared" si="12"/>
        <v>-9971910.4701952934</v>
      </c>
      <c r="EF135" s="71">
        <f t="shared" si="26"/>
        <v>172119.25484375656</v>
      </c>
      <c r="EG135" s="74">
        <f t="shared" si="27"/>
        <v>-2.3866618104848858E-2</v>
      </c>
      <c r="EH135" s="74">
        <f t="shared" si="13"/>
        <v>-1.8047951488618402E-2</v>
      </c>
      <c r="EI135" s="79"/>
      <c r="EJ135" s="79"/>
      <c r="EK135" s="80"/>
    </row>
    <row r="136" spans="1:14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65" t="str">
        <f t="shared" si="1"/>
        <v/>
      </c>
      <c r="CB136" s="72" t="str">
        <f t="shared" si="14"/>
        <v/>
      </c>
      <c r="CC136" s="73" t="str">
        <f t="shared" si="15"/>
        <v/>
      </c>
      <c r="CD136" s="72">
        <f t="shared" si="2"/>
        <v>3016278.7028124998</v>
      </c>
      <c r="CE136" s="73">
        <f t="shared" si="16"/>
        <v>3</v>
      </c>
      <c r="CF136" s="72" t="str">
        <f t="shared" si="3"/>
        <v/>
      </c>
      <c r="CG136" s="73" t="str">
        <f t="shared" si="17"/>
        <v/>
      </c>
      <c r="CH136" s="72" t="str">
        <f t="shared" si="4"/>
        <v/>
      </c>
      <c r="CI136" s="73" t="str">
        <f t="shared" si="18"/>
        <v/>
      </c>
      <c r="CJ136" s="72" t="str">
        <f t="shared" si="5"/>
        <v/>
      </c>
      <c r="CK136" s="73" t="str">
        <f t="shared" si="19"/>
        <v/>
      </c>
      <c r="CL136" s="72" t="str">
        <f t="shared" si="6"/>
        <v/>
      </c>
      <c r="CM136" s="73" t="str">
        <f t="shared" si="20"/>
        <v/>
      </c>
      <c r="CN136" s="72">
        <f t="shared" si="7"/>
        <v>7736208.4715625001</v>
      </c>
      <c r="CO136" s="73">
        <f t="shared" si="21"/>
        <v>3</v>
      </c>
      <c r="CP136" s="72" t="str">
        <f t="shared" si="8"/>
        <v/>
      </c>
      <c r="CQ136" s="73" t="str">
        <f t="shared" si="22"/>
        <v/>
      </c>
      <c r="CR136" s="72" t="str">
        <f t="shared" si="9"/>
        <v/>
      </c>
      <c r="CS136" s="73" t="str">
        <f t="shared" si="23"/>
        <v/>
      </c>
      <c r="CT136" s="72" t="str">
        <f t="shared" si="10"/>
        <v/>
      </c>
      <c r="CU136" s="73" t="str">
        <f t="shared" si="24"/>
        <v/>
      </c>
      <c r="CV136" s="65" t="str">
        <f t="shared" si="0"/>
        <v>Kmart Mass+Supcen KA</v>
      </c>
      <c r="CW136" s="65" t="str">
        <f t="shared" si="0"/>
        <v>MASS/SUPCEN</v>
      </c>
      <c r="CX136" s="77" t="str">
        <f>'[1]Leakage Tree Data'!A37</f>
        <v>US - Kmart Mass+Supcen KA</v>
      </c>
      <c r="CY136" s="77" t="str">
        <f>'[1]Leakage Tree Data'!B37</f>
        <v>US - MASS/SUPCEN</v>
      </c>
      <c r="CZ136" s="77">
        <f>'[1]Leakage Tree Data'!C37</f>
        <v>118137161.58892822</v>
      </c>
      <c r="DA136" s="77">
        <f>'[1]Leakage Tree Data'!D37</f>
        <v>34498083.589050293</v>
      </c>
      <c r="DB136" s="77">
        <f>'[1]Leakage Tree Data'!E37</f>
        <v>29.201720377445945</v>
      </c>
      <c r="DC136" s="77">
        <f>'[1]Leakage Tree Data'!F37</f>
        <v>83639077.99987793</v>
      </c>
      <c r="DD136" s="77">
        <f>'[1]Leakage Tree Data'!G37</f>
        <v>70.798279622554048</v>
      </c>
      <c r="DE136" s="77">
        <f>'[1]Leakage Tree Data'!H37</f>
        <v>49128567.359741211</v>
      </c>
      <c r="DF136" s="77">
        <f>'[1]Leakage Tree Data'!I37</f>
        <v>1.993708169515011</v>
      </c>
      <c r="DG136" s="77">
        <f>'[1]Leakage Tree Data'!J37</f>
        <v>98.006291830484983</v>
      </c>
      <c r="DH136" s="77">
        <f>'[1]Leakage Tree Data'!K37</f>
        <v>979480.2610168457</v>
      </c>
      <c r="DI136" s="77">
        <f>'[1]Leakage Tree Data'!L37</f>
        <v>3016278.7028124998</v>
      </c>
      <c r="DJ136" s="77">
        <f>'[1]Leakage Tree Data'!M37</f>
        <v>7736208.4715625001</v>
      </c>
      <c r="DK136" s="77">
        <f>'[1]Leakage Tree Data'!N37</f>
        <v>3016278.7028124998</v>
      </c>
      <c r="DL136" s="77">
        <f>'[1]Leakage Tree Data'!O37</f>
        <v>1.0301923741462131</v>
      </c>
      <c r="DM136" s="77">
        <f>'[1]Leakage Tree Data'!P37</f>
        <v>1.0504404144666677</v>
      </c>
      <c r="DN136" s="77">
        <f>'[1]Leakage Tree Data'!Q37</f>
        <v>0</v>
      </c>
      <c r="DO136" s="77">
        <f>'[1]Leakage Tree Data'!R37</f>
        <v>286111.02508544922</v>
      </c>
      <c r="DP136" s="77">
        <f>'[1]Leakage Tree Data'!S37</f>
        <v>-1308782.0740966797</v>
      </c>
      <c r="DQ136" s="77">
        <f>'[1]Leakage Tree Data'!T37</f>
        <v>-1.1814331810787841</v>
      </c>
      <c r="DR136" s="77">
        <f>'[1]Leakage Tree Data'!U37</f>
        <v>1594893.0991821289</v>
      </c>
      <c r="DS136" s="77">
        <f>'[1]Leakage Tree Data'!V37</f>
        <v>1.1814331810787735</v>
      </c>
      <c r="DT136" s="77">
        <f>'[1]Leakage Tree Data'!W37</f>
        <v>1242525.3519287109</v>
      </c>
      <c r="DU136" s="77">
        <f>'[1]Leakage Tree Data'!X37</f>
        <v>-0.22500600124057502</v>
      </c>
      <c r="DV136" s="77">
        <f>'[1]Leakage Tree Data'!Y37</f>
        <v>0.22500600124057257</v>
      </c>
      <c r="DW136" s="77">
        <f>'[1]Leakage Tree Data'!Z37</f>
        <v>-82974.138824462891</v>
      </c>
      <c r="DX136" s="77">
        <f>'[1]Leakage Tree Data'!AA37</f>
        <v>-1113708.6782812499</v>
      </c>
      <c r="DY136" s="77">
        <f>'[1]Leakage Tree Data'!AB37</f>
        <v>418696.71820312552</v>
      </c>
      <c r="DZ136" s="77">
        <f>'[1]Leakage Tree Data'!AC37</f>
        <v>-1113708.6782812499</v>
      </c>
      <c r="EA136" s="77">
        <f>'[1]Leakage Tree Data'!AD37</f>
        <v>-0.4823754855217508</v>
      </c>
      <c r="EB136" s="77">
        <f>'[1]Leakage Tree Data'!AE37</f>
        <v>3.0153199669947339E-2</v>
      </c>
      <c r="EC136" s="65" t="str">
        <f t="shared" si="11"/>
        <v/>
      </c>
      <c r="ED136" s="69" t="str">
        <f t="shared" si="25"/>
        <v/>
      </c>
      <c r="EE136" s="71" t="str">
        <f t="shared" si="12"/>
        <v/>
      </c>
      <c r="EF136" s="71" t="str">
        <f t="shared" si="26"/>
        <v/>
      </c>
      <c r="EG136" s="74" t="str">
        <f t="shared" si="27"/>
        <v/>
      </c>
      <c r="EH136" s="74" t="str">
        <f t="shared" si="13"/>
        <v/>
      </c>
      <c r="EI136" s="79"/>
      <c r="EJ136" s="79"/>
      <c r="EK136" s="80"/>
    </row>
    <row r="137" spans="1:14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65" t="str">
        <f t="shared" si="1"/>
        <v/>
      </c>
      <c r="CB137" s="72" t="str">
        <f t="shared" si="14"/>
        <v/>
      </c>
      <c r="CC137" s="73" t="str">
        <f t="shared" si="15"/>
        <v/>
      </c>
      <c r="CD137" s="72">
        <f t="shared" si="2"/>
        <v>22993904.489765625</v>
      </c>
      <c r="CE137" s="73">
        <f t="shared" si="16"/>
        <v>2</v>
      </c>
      <c r="CF137" s="72" t="str">
        <f t="shared" si="3"/>
        <v/>
      </c>
      <c r="CG137" s="73" t="str">
        <f t="shared" si="17"/>
        <v/>
      </c>
      <c r="CH137" s="72" t="str">
        <f t="shared" si="4"/>
        <v/>
      </c>
      <c r="CI137" s="73" t="str">
        <f t="shared" si="18"/>
        <v/>
      </c>
      <c r="CJ137" s="72" t="str">
        <f t="shared" si="5"/>
        <v/>
      </c>
      <c r="CK137" s="73" t="str">
        <f t="shared" si="19"/>
        <v/>
      </c>
      <c r="CL137" s="72" t="str">
        <f t="shared" si="6"/>
        <v/>
      </c>
      <c r="CM137" s="73" t="str">
        <f t="shared" si="20"/>
        <v/>
      </c>
      <c r="CN137" s="72">
        <f t="shared" si="7"/>
        <v>46366967.753437497</v>
      </c>
      <c r="CO137" s="73">
        <f t="shared" si="21"/>
        <v>2</v>
      </c>
      <c r="CP137" s="72" t="str">
        <f t="shared" si="8"/>
        <v/>
      </c>
      <c r="CQ137" s="73" t="str">
        <f t="shared" si="22"/>
        <v/>
      </c>
      <c r="CR137" s="72" t="str">
        <f t="shared" si="9"/>
        <v/>
      </c>
      <c r="CS137" s="73" t="str">
        <f t="shared" si="23"/>
        <v/>
      </c>
      <c r="CT137" s="72" t="str">
        <f t="shared" si="10"/>
        <v/>
      </c>
      <c r="CU137" s="73" t="str">
        <f t="shared" si="24"/>
        <v/>
      </c>
      <c r="CV137" s="65" t="str">
        <f t="shared" si="0"/>
        <v>Target Mass+SupCen KA</v>
      </c>
      <c r="CW137" s="65" t="str">
        <f t="shared" si="0"/>
        <v>MASS/SUPCEN</v>
      </c>
      <c r="CX137" s="77" t="str">
        <f>'[1]Leakage Tree Data'!A38</f>
        <v>US - Target Mass+SupCen KA</v>
      </c>
      <c r="CY137" s="77" t="str">
        <f>'[1]Leakage Tree Data'!B38</f>
        <v>US - MASS/SUPCEN</v>
      </c>
      <c r="CZ137" s="77">
        <f>'[1]Leakage Tree Data'!C38</f>
        <v>118137161.58892822</v>
      </c>
      <c r="DA137" s="77">
        <f>'[1]Leakage Tree Data'!D38</f>
        <v>74187584.717651367</v>
      </c>
      <c r="DB137" s="77">
        <f>'[1]Leakage Tree Data'!E38</f>
        <v>62.797839155638059</v>
      </c>
      <c r="DC137" s="77">
        <f>'[1]Leakage Tree Data'!F38</f>
        <v>43949576.871276855</v>
      </c>
      <c r="DD137" s="77">
        <f>'[1]Leakage Tree Data'!G38</f>
        <v>37.202160844361941</v>
      </c>
      <c r="DE137" s="77">
        <f>'[1]Leakage Tree Data'!H38</f>
        <v>49128567.359741211</v>
      </c>
      <c r="DF137" s="77">
        <f>'[1]Leakage Tree Data'!I38</f>
        <v>14.127125132047569</v>
      </c>
      <c r="DG137" s="77">
        <f>'[1]Leakage Tree Data'!J38</f>
        <v>85.872874867952433</v>
      </c>
      <c r="DH137" s="77">
        <f>'[1]Leakage Tree Data'!K38</f>
        <v>6940454.1864929199</v>
      </c>
      <c r="DI137" s="77">
        <f>'[1]Leakage Tree Data'!L38</f>
        <v>22993904.489765625</v>
      </c>
      <c r="DJ137" s="77">
        <f>'[1]Leakage Tree Data'!M38</f>
        <v>46366967.753437497</v>
      </c>
      <c r="DK137" s="77">
        <f>'[1]Leakage Tree Data'!N38</f>
        <v>22993904.489765625</v>
      </c>
      <c r="DL137" s="77">
        <f>'[1]Leakage Tree Data'!O38</f>
        <v>7.8534337808754673</v>
      </c>
      <c r="DM137" s="77">
        <f>'[1]Leakage Tree Data'!P38</f>
        <v>6.2958149335712363</v>
      </c>
      <c r="DN137" s="77">
        <f>'[1]Leakage Tree Data'!Q38</f>
        <v>0</v>
      </c>
      <c r="DO137" s="77">
        <f>'[1]Leakage Tree Data'!R38</f>
        <v>286111.02508544922</v>
      </c>
      <c r="DP137" s="77">
        <f>'[1]Leakage Tree Data'!S38</f>
        <v>-381341.58630371094</v>
      </c>
      <c r="DQ137" s="77">
        <f>'[1]Leakage Tree Data'!T38</f>
        <v>-0.47603574593465225</v>
      </c>
      <c r="DR137" s="77">
        <f>'[1]Leakage Tree Data'!U38</f>
        <v>667452.61138916016</v>
      </c>
      <c r="DS137" s="77">
        <f>'[1]Leakage Tree Data'!V38</f>
        <v>0.47603574593465225</v>
      </c>
      <c r="DT137" s="77">
        <f>'[1]Leakage Tree Data'!W38</f>
        <v>1242525.3519287109</v>
      </c>
      <c r="DU137" s="77">
        <f>'[1]Leakage Tree Data'!X38</f>
        <v>2.015337573162471</v>
      </c>
      <c r="DV137" s="77">
        <f>'[1]Leakage Tree Data'!Y38</f>
        <v>-2.0153375731624692</v>
      </c>
      <c r="DW137" s="77">
        <f>'[1]Leakage Tree Data'!Z38</f>
        <v>1140598.5081481934</v>
      </c>
      <c r="DX137" s="77">
        <f>'[1]Leakage Tree Data'!AA38</f>
        <v>4752096.7232031263</v>
      </c>
      <c r="DY137" s="77">
        <f>'[1]Leakage Tree Data'!AB38</f>
        <v>5271860.1982421875</v>
      </c>
      <c r="DZ137" s="77">
        <f>'[1]Leakage Tree Data'!AC38</f>
        <v>4752096.7232031263</v>
      </c>
      <c r="EA137" s="77">
        <f>'[1]Leakage Tree Data'!AD38</f>
        <v>1.1725484454252006</v>
      </c>
      <c r="EB137" s="77">
        <f>'[1]Leakage Tree Data'!AE38</f>
        <v>0.5658872966237567</v>
      </c>
      <c r="EC137" s="65" t="str">
        <f t="shared" si="11"/>
        <v/>
      </c>
      <c r="ED137" s="69" t="str">
        <f t="shared" si="25"/>
        <v/>
      </c>
      <c r="EE137" s="71" t="str">
        <f t="shared" si="12"/>
        <v/>
      </c>
      <c r="EF137" s="71" t="str">
        <f t="shared" si="26"/>
        <v/>
      </c>
      <c r="EG137" s="74" t="str">
        <f t="shared" si="27"/>
        <v/>
      </c>
      <c r="EH137" s="74" t="str">
        <f t="shared" si="13"/>
        <v/>
      </c>
      <c r="EI137" s="79"/>
      <c r="EJ137" s="79"/>
      <c r="EK137" s="80"/>
    </row>
    <row r="138" spans="1:14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65" t="str">
        <f t="shared" si="1"/>
        <v/>
      </c>
      <c r="CB138" s="72" t="str">
        <f t="shared" si="14"/>
        <v/>
      </c>
      <c r="CC138" s="73" t="str">
        <f t="shared" si="15"/>
        <v/>
      </c>
      <c r="CD138" s="72">
        <f t="shared" si="2"/>
        <v>66637953.413437501</v>
      </c>
      <c r="CE138" s="73">
        <f t="shared" si="16"/>
        <v>1</v>
      </c>
      <c r="CF138" s="72" t="str">
        <f t="shared" si="3"/>
        <v/>
      </c>
      <c r="CG138" s="73" t="str">
        <f t="shared" si="17"/>
        <v/>
      </c>
      <c r="CH138" s="72" t="str">
        <f t="shared" si="4"/>
        <v/>
      </c>
      <c r="CI138" s="73" t="str">
        <f t="shared" si="18"/>
        <v/>
      </c>
      <c r="CJ138" s="72" t="str">
        <f t="shared" si="5"/>
        <v/>
      </c>
      <c r="CK138" s="73" t="str">
        <f t="shared" si="19"/>
        <v/>
      </c>
      <c r="CL138" s="72" t="str">
        <f t="shared" si="6"/>
        <v/>
      </c>
      <c r="CM138" s="73" t="str">
        <f t="shared" si="20"/>
        <v/>
      </c>
      <c r="CN138" s="72">
        <f t="shared" si="7"/>
        <v>214749735.90050781</v>
      </c>
      <c r="CO138" s="73">
        <f t="shared" si="21"/>
        <v>1</v>
      </c>
      <c r="CP138" s="72" t="str">
        <f t="shared" si="8"/>
        <v/>
      </c>
      <c r="CQ138" s="73" t="str">
        <f t="shared" si="22"/>
        <v/>
      </c>
      <c r="CR138" s="72" t="str">
        <f t="shared" si="9"/>
        <v/>
      </c>
      <c r="CS138" s="73" t="str">
        <f t="shared" si="23"/>
        <v/>
      </c>
      <c r="CT138" s="72" t="str">
        <f t="shared" si="10"/>
        <v/>
      </c>
      <c r="CU138" s="73" t="str">
        <f t="shared" si="24"/>
        <v/>
      </c>
      <c r="CV138" s="65" t="str">
        <f t="shared" si="0"/>
        <v>Walmart Mass+Supcen KA</v>
      </c>
      <c r="CW138" s="65" t="str">
        <f t="shared" si="0"/>
        <v>MASS/SUPCEN</v>
      </c>
      <c r="CX138" s="77" t="str">
        <f>'[1]Leakage Tree Data'!A39</f>
        <v>US - Walmart Mass+Supcen KA</v>
      </c>
      <c r="CY138" s="77" t="str">
        <f>'[1]Leakage Tree Data'!B39</f>
        <v>US - MASS/SUPCEN</v>
      </c>
      <c r="CZ138" s="77">
        <f>'[1]Leakage Tree Data'!C39</f>
        <v>118137161.58892822</v>
      </c>
      <c r="DA138" s="77">
        <f>'[1]Leakage Tree Data'!D39</f>
        <v>97322051.478973389</v>
      </c>
      <c r="DB138" s="77">
        <f>'[1]Leakage Tree Data'!E39</f>
        <v>82.380556778244426</v>
      </c>
      <c r="DC138" s="77">
        <f>'[1]Leakage Tree Data'!F39</f>
        <v>20815110.109954834</v>
      </c>
      <c r="DD138" s="77">
        <f>'[1]Leakage Tree Data'!G39</f>
        <v>17.619443221755574</v>
      </c>
      <c r="DE138" s="77">
        <f>'[1]Leakage Tree Data'!H39</f>
        <v>49128567.359741211</v>
      </c>
      <c r="DF138" s="77">
        <f>'[1]Leakage Tree Data'!I39</f>
        <v>40.123420011596764</v>
      </c>
      <c r="DG138" s="77">
        <f>'[1]Leakage Tree Data'!J39</f>
        <v>59.876579988403236</v>
      </c>
      <c r="DH138" s="77">
        <f>'[1]Leakage Tree Data'!K39</f>
        <v>19712061.427429199</v>
      </c>
      <c r="DI138" s="77">
        <f>'[1]Leakage Tree Data'!L39</f>
        <v>66637953.413437501</v>
      </c>
      <c r="DJ138" s="77">
        <f>'[1]Leakage Tree Data'!M39</f>
        <v>214749735.90050781</v>
      </c>
      <c r="DK138" s="77">
        <f>'[1]Leakage Tree Data'!N39</f>
        <v>66637953.413437501</v>
      </c>
      <c r="DL138" s="77">
        <f>'[1]Leakage Tree Data'!O39</f>
        <v>22.759803784452011</v>
      </c>
      <c r="DM138" s="77">
        <f>'[1]Leakage Tree Data'!P39</f>
        <v>29.159219586073998</v>
      </c>
      <c r="DN138" s="77">
        <f>'[1]Leakage Tree Data'!Q39</f>
        <v>0</v>
      </c>
      <c r="DO138" s="77">
        <f>'[1]Leakage Tree Data'!R39</f>
        <v>286111.02508544922</v>
      </c>
      <c r="DP138" s="77">
        <f>'[1]Leakage Tree Data'!S39</f>
        <v>-669448.64859008789</v>
      </c>
      <c r="DQ138" s="77">
        <f>'[1]Leakage Tree Data'!T39</f>
        <v>-0.76804449322163748</v>
      </c>
      <c r="DR138" s="77">
        <f>'[1]Leakage Tree Data'!U39</f>
        <v>955559.67367553711</v>
      </c>
      <c r="DS138" s="77">
        <f>'[1]Leakage Tree Data'!V39</f>
        <v>0.76804449322163748</v>
      </c>
      <c r="DT138" s="77">
        <f>'[1]Leakage Tree Data'!W39</f>
        <v>1242525.3519287109</v>
      </c>
      <c r="DU138" s="77">
        <f>'[1]Leakage Tree Data'!X39</f>
        <v>-1.7185922832233302</v>
      </c>
      <c r="DV138" s="77">
        <f>'[1]Leakage Tree Data'!Y39</f>
        <v>1.7185922832233302</v>
      </c>
      <c r="DW138" s="77">
        <f>'[1]Leakage Tree Data'!Z39</f>
        <v>-324422.15698242187</v>
      </c>
      <c r="DX138" s="77">
        <f>'[1]Leakage Tree Data'!AA39</f>
        <v>-4036420.3681250066</v>
      </c>
      <c r="DY138" s="77">
        <f>'[1]Leakage Tree Data'!AB39</f>
        <v>-16213737.295820326</v>
      </c>
      <c r="DZ138" s="77">
        <f>'[1]Leakage Tree Data'!AC39</f>
        <v>-4036420.3681250066</v>
      </c>
      <c r="EA138" s="77">
        <f>'[1]Leakage Tree Data'!AD39</f>
        <v>-3.1240007941085324</v>
      </c>
      <c r="EB138" s="77">
        <f>'[1]Leakage Tree Data'!AE39</f>
        <v>-3.0442242524788021</v>
      </c>
      <c r="EC138" s="65" t="str">
        <f t="shared" si="11"/>
        <v/>
      </c>
      <c r="ED138" s="69" t="str">
        <f t="shared" si="25"/>
        <v/>
      </c>
      <c r="EE138" s="71" t="str">
        <f t="shared" si="12"/>
        <v/>
      </c>
      <c r="EF138" s="71" t="str">
        <f t="shared" si="26"/>
        <v/>
      </c>
      <c r="EG138" s="74" t="str">
        <f t="shared" si="27"/>
        <v/>
      </c>
      <c r="EH138" s="74" t="str">
        <f t="shared" si="13"/>
        <v/>
      </c>
      <c r="EI138" s="79"/>
      <c r="EJ138" s="79"/>
      <c r="EK138" s="80"/>
    </row>
    <row r="139" spans="1:14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65" t="str">
        <f t="shared" si="1"/>
        <v/>
      </c>
      <c r="CB139" s="72">
        <f t="shared" si="14"/>
        <v>0</v>
      </c>
      <c r="CC139" s="73" t="str">
        <f t="shared" si="15"/>
        <v/>
      </c>
      <c r="CD139" s="72" t="str">
        <f t="shared" si="2"/>
        <v/>
      </c>
      <c r="CE139" s="73" t="str">
        <f t="shared" si="16"/>
        <v/>
      </c>
      <c r="CF139" s="72" t="str">
        <f t="shared" si="3"/>
        <v/>
      </c>
      <c r="CG139" s="73" t="str">
        <f t="shared" si="17"/>
        <v/>
      </c>
      <c r="CH139" s="72" t="str">
        <f t="shared" si="4"/>
        <v/>
      </c>
      <c r="CI139" s="73" t="str">
        <f t="shared" si="18"/>
        <v/>
      </c>
      <c r="CJ139" s="72" t="str">
        <f t="shared" si="5"/>
        <v/>
      </c>
      <c r="CK139" s="73" t="str">
        <f t="shared" si="19"/>
        <v/>
      </c>
      <c r="CL139" s="72">
        <f t="shared" si="6"/>
        <v>0</v>
      </c>
      <c r="CM139" s="73" t="str">
        <f t="shared" si="20"/>
        <v/>
      </c>
      <c r="CN139" s="72" t="str">
        <f t="shared" si="7"/>
        <v/>
      </c>
      <c r="CO139" s="73" t="str">
        <f t="shared" si="21"/>
        <v/>
      </c>
      <c r="CP139" s="72" t="str">
        <f t="shared" si="8"/>
        <v/>
      </c>
      <c r="CQ139" s="73" t="str">
        <f t="shared" si="22"/>
        <v/>
      </c>
      <c r="CR139" s="72" t="str">
        <f t="shared" si="9"/>
        <v/>
      </c>
      <c r="CS139" s="73" t="str">
        <f t="shared" si="23"/>
        <v/>
      </c>
      <c r="CT139" s="72" t="str">
        <f t="shared" si="10"/>
        <v/>
      </c>
      <c r="CU139" s="73" t="str">
        <f t="shared" si="24"/>
        <v/>
      </c>
      <c r="CV139" s="65" t="str">
        <f t="shared" si="0"/>
        <v>PET</v>
      </c>
      <c r="CW139" s="65" t="str">
        <f t="shared" si="0"/>
        <v>PET</v>
      </c>
      <c r="CX139" s="77" t="str">
        <f>'[1]Leakage Tree Data'!A40</f>
        <v>US - PET</v>
      </c>
      <c r="CY139" s="77" t="str">
        <f>'[1]Leakage Tree Data'!B40</f>
        <v>US - PET</v>
      </c>
      <c r="CZ139" s="77">
        <f>'[1]Leakage Tree Data'!C40</f>
        <v>118137161.58892822</v>
      </c>
      <c r="DA139" s="77">
        <f>'[1]Leakage Tree Data'!D40</f>
        <v>47593524.215240479</v>
      </c>
      <c r="DB139" s="77">
        <f>'[1]Leakage Tree Data'!E40</f>
        <v>40.286666426647017</v>
      </c>
      <c r="DC139" s="77">
        <f>'[1]Leakage Tree Data'!F40</f>
        <v>70543637.373687744</v>
      </c>
      <c r="DD139" s="77">
        <f>'[1]Leakage Tree Data'!G40</f>
        <v>59.713333573352983</v>
      </c>
      <c r="DE139" s="77">
        <f>'[1]Leakage Tree Data'!H40</f>
        <v>49128567.359741211</v>
      </c>
      <c r="DF139" s="77">
        <f>'[1]Leakage Tree Data'!I40</f>
        <v>0</v>
      </c>
      <c r="DG139" s="77">
        <f>'[1]Leakage Tree Data'!J40</f>
        <v>0</v>
      </c>
      <c r="DH139" s="77">
        <f>'[1]Leakage Tree Data'!K40</f>
        <v>0</v>
      </c>
      <c r="DI139" s="77">
        <f>'[1]Leakage Tree Data'!L40</f>
        <v>0</v>
      </c>
      <c r="DJ139" s="77">
        <f>'[1]Leakage Tree Data'!M40</f>
        <v>0</v>
      </c>
      <c r="DK139" s="77">
        <f>'[1]Leakage Tree Data'!N40</f>
        <v>0</v>
      </c>
      <c r="DL139" s="77">
        <f>'[1]Leakage Tree Data'!O40</f>
        <v>0</v>
      </c>
      <c r="DM139" s="77">
        <f>'[1]Leakage Tree Data'!P40</f>
        <v>0</v>
      </c>
      <c r="DN139" s="77">
        <f>'[1]Leakage Tree Data'!Q40</f>
        <v>0</v>
      </c>
      <c r="DO139" s="77">
        <f>'[1]Leakage Tree Data'!R40</f>
        <v>286111.02508544922</v>
      </c>
      <c r="DP139" s="77">
        <f>'[1]Leakage Tree Data'!S40</f>
        <v>594321.5934753418</v>
      </c>
      <c r="DQ139" s="77">
        <f>'[1]Leakage Tree Data'!T40</f>
        <v>0.4064936179162828</v>
      </c>
      <c r="DR139" s="77">
        <f>'[1]Leakage Tree Data'!U40</f>
        <v>-308210.56838989258</v>
      </c>
      <c r="DS139" s="77">
        <f>'[1]Leakage Tree Data'!V40</f>
        <v>-0.4064936179162828</v>
      </c>
      <c r="DT139" s="77">
        <f>'[1]Leakage Tree Data'!W40</f>
        <v>1242525.3519287109</v>
      </c>
      <c r="DU139" s="77">
        <f>'[1]Leakage Tree Data'!X40</f>
        <v>0</v>
      </c>
      <c r="DV139" s="77">
        <f>'[1]Leakage Tree Data'!Y40</f>
        <v>0</v>
      </c>
      <c r="DW139" s="77">
        <f>'[1]Leakage Tree Data'!Z40</f>
        <v>0</v>
      </c>
      <c r="DX139" s="77">
        <f>'[1]Leakage Tree Data'!AA40</f>
        <v>0</v>
      </c>
      <c r="DY139" s="77">
        <f>'[1]Leakage Tree Data'!AB40</f>
        <v>0</v>
      </c>
      <c r="DZ139" s="77">
        <f>'[1]Leakage Tree Data'!AC40</f>
        <v>0</v>
      </c>
      <c r="EA139" s="77">
        <f>'[1]Leakage Tree Data'!AD40</f>
        <v>0</v>
      </c>
      <c r="EB139" s="77">
        <f>'[1]Leakage Tree Data'!AE40</f>
        <v>0</v>
      </c>
      <c r="EC139" s="65">
        <f t="shared" si="11"/>
        <v>0</v>
      </c>
      <c r="ED139" s="69">
        <f t="shared" si="25"/>
        <v>0</v>
      </c>
      <c r="EE139" s="71">
        <f t="shared" si="12"/>
        <v>0</v>
      </c>
      <c r="EF139" s="71">
        <f t="shared" si="26"/>
        <v>0</v>
      </c>
      <c r="EG139" s="74">
        <f t="shared" si="27"/>
        <v>0</v>
      </c>
      <c r="EH139" s="74">
        <f t="shared" si="13"/>
        <v>0</v>
      </c>
      <c r="EI139" s="79"/>
      <c r="EJ139" s="79"/>
      <c r="EK139" s="80"/>
    </row>
    <row r="140" spans="1:14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65" t="str">
        <f t="shared" si="1"/>
        <v/>
      </c>
      <c r="CB140" s="72" t="str">
        <f t="shared" si="14"/>
        <v/>
      </c>
      <c r="CC140" s="73" t="str">
        <f t="shared" si="15"/>
        <v/>
      </c>
      <c r="CD140" s="72" t="str">
        <f t="shared" si="2"/>
        <v/>
      </c>
      <c r="CE140" s="73" t="str">
        <f t="shared" si="16"/>
        <v/>
      </c>
      <c r="CF140" s="72" t="str">
        <f t="shared" si="3"/>
        <v/>
      </c>
      <c r="CG140" s="73" t="str">
        <f t="shared" si="17"/>
        <v/>
      </c>
      <c r="CH140" s="72" t="str">
        <f t="shared" si="4"/>
        <v/>
      </c>
      <c r="CI140" s="73" t="str">
        <f t="shared" si="18"/>
        <v/>
      </c>
      <c r="CJ140" s="72" t="str">
        <f t="shared" si="5"/>
        <v/>
      </c>
      <c r="CK140" s="73" t="str">
        <f t="shared" si="19"/>
        <v/>
      </c>
      <c r="CL140" s="72" t="str">
        <f t="shared" si="6"/>
        <v/>
      </c>
      <c r="CM140" s="73" t="str">
        <f t="shared" si="20"/>
        <v/>
      </c>
      <c r="CN140" s="72" t="str">
        <f t="shared" si="7"/>
        <v/>
      </c>
      <c r="CO140" s="73" t="str">
        <f t="shared" si="21"/>
        <v/>
      </c>
      <c r="CP140" s="72" t="str">
        <f t="shared" si="8"/>
        <v/>
      </c>
      <c r="CQ140" s="73" t="str">
        <f t="shared" si="22"/>
        <v/>
      </c>
      <c r="CR140" s="72" t="str">
        <f t="shared" si="9"/>
        <v/>
      </c>
      <c r="CS140" s="73" t="str">
        <f t="shared" si="23"/>
        <v/>
      </c>
      <c r="CT140" s="72" t="str">
        <f t="shared" si="10"/>
        <v/>
      </c>
      <c r="CU140" s="73" t="str">
        <f t="shared" si="24"/>
        <v/>
      </c>
      <c r="CV140" s="65" t="str">
        <f t="shared" si="0"/>
        <v>Petco KA</v>
      </c>
      <c r="CW140" s="65" t="str">
        <f t="shared" si="0"/>
        <v>PET</v>
      </c>
      <c r="CX140" s="77" t="str">
        <f>'[1]Leakage Tree Data'!A41</f>
        <v>US - Petco KA</v>
      </c>
      <c r="CY140" s="77" t="str">
        <f>'[1]Leakage Tree Data'!B41</f>
        <v>US - PET</v>
      </c>
      <c r="CZ140" s="77">
        <f>'[1]Leakage Tree Data'!C41</f>
        <v>118137161.58892822</v>
      </c>
      <c r="DA140" s="77">
        <f>'[1]Leakage Tree Data'!D41</f>
        <v>12941913.315551758</v>
      </c>
      <c r="DB140" s="77">
        <f>'[1]Leakage Tree Data'!E41</f>
        <v>10.954989218874776</v>
      </c>
      <c r="DC140" s="77">
        <f>'[1]Leakage Tree Data'!F41</f>
        <v>105195248.27337646</v>
      </c>
      <c r="DD140" s="77">
        <f>'[1]Leakage Tree Data'!G41</f>
        <v>89.045010781125228</v>
      </c>
      <c r="DE140" s="77">
        <f>'[1]Leakage Tree Data'!H41</f>
        <v>49128567.359741211</v>
      </c>
      <c r="DF140" s="77">
        <f>'[1]Leakage Tree Data'!I41</f>
        <v>0</v>
      </c>
      <c r="DG140" s="77">
        <f>'[1]Leakage Tree Data'!J41</f>
        <v>0</v>
      </c>
      <c r="DH140" s="77">
        <f>'[1]Leakage Tree Data'!K41</f>
        <v>0</v>
      </c>
      <c r="DI140" s="77">
        <f>'[1]Leakage Tree Data'!L41</f>
        <v>0</v>
      </c>
      <c r="DJ140" s="77">
        <f>'[1]Leakage Tree Data'!M41</f>
        <v>0</v>
      </c>
      <c r="DK140" s="77">
        <f>'[1]Leakage Tree Data'!N41</f>
        <v>0</v>
      </c>
      <c r="DL140" s="77">
        <f>'[1]Leakage Tree Data'!O41</f>
        <v>0</v>
      </c>
      <c r="DM140" s="77">
        <f>'[1]Leakage Tree Data'!P41</f>
        <v>0</v>
      </c>
      <c r="DN140" s="77">
        <f>'[1]Leakage Tree Data'!Q41</f>
        <v>0</v>
      </c>
      <c r="DO140" s="77">
        <f>'[1]Leakage Tree Data'!R41</f>
        <v>286111.02508544922</v>
      </c>
      <c r="DP140" s="77">
        <f>'[1]Leakage Tree Data'!S41</f>
        <v>-17375.862976074219</v>
      </c>
      <c r="DQ140" s="77">
        <f>'[1]Leakage Tree Data'!T41</f>
        <v>-4.1339720515942702E-2</v>
      </c>
      <c r="DR140" s="77">
        <f>'[1]Leakage Tree Data'!U41</f>
        <v>303486.88806152344</v>
      </c>
      <c r="DS140" s="77">
        <f>'[1]Leakage Tree Data'!V41</f>
        <v>4.1339720515949807E-2</v>
      </c>
      <c r="DT140" s="77">
        <f>'[1]Leakage Tree Data'!W41</f>
        <v>1242525.3519287109</v>
      </c>
      <c r="DU140" s="77">
        <f>'[1]Leakage Tree Data'!X41</f>
        <v>0</v>
      </c>
      <c r="DV140" s="77">
        <f>'[1]Leakage Tree Data'!Y41</f>
        <v>0</v>
      </c>
      <c r="DW140" s="77">
        <f>'[1]Leakage Tree Data'!Z41</f>
        <v>0</v>
      </c>
      <c r="DX140" s="77">
        <f>'[1]Leakage Tree Data'!AA41</f>
        <v>0</v>
      </c>
      <c r="DY140" s="77">
        <f>'[1]Leakage Tree Data'!AB41</f>
        <v>0</v>
      </c>
      <c r="DZ140" s="77">
        <f>'[1]Leakage Tree Data'!AC41</f>
        <v>0</v>
      </c>
      <c r="EA140" s="77">
        <f>'[1]Leakage Tree Data'!AD41</f>
        <v>0</v>
      </c>
      <c r="EB140" s="77">
        <f>'[1]Leakage Tree Data'!AE41</f>
        <v>0</v>
      </c>
      <c r="EC140" s="65" t="str">
        <f t="shared" si="11"/>
        <v/>
      </c>
      <c r="ED140" s="69" t="str">
        <f t="shared" si="25"/>
        <v/>
      </c>
      <c r="EE140" s="71" t="str">
        <f t="shared" si="12"/>
        <v/>
      </c>
      <c r="EF140" s="71" t="str">
        <f t="shared" si="26"/>
        <v/>
      </c>
      <c r="EG140" s="74" t="str">
        <f t="shared" si="27"/>
        <v/>
      </c>
      <c r="EH140" s="74" t="str">
        <f t="shared" si="13"/>
        <v/>
      </c>
      <c r="EI140" s="79"/>
      <c r="EJ140" s="79"/>
      <c r="EK140" s="80"/>
    </row>
    <row r="141" spans="1:14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65" t="str">
        <f t="shared" si="1"/>
        <v/>
      </c>
      <c r="CB141" s="72" t="str">
        <f t="shared" si="14"/>
        <v/>
      </c>
      <c r="CC141" s="73" t="str">
        <f t="shared" si="15"/>
        <v/>
      </c>
      <c r="CD141" s="72" t="str">
        <f t="shared" si="2"/>
        <v/>
      </c>
      <c r="CE141" s="73" t="str">
        <f t="shared" si="16"/>
        <v/>
      </c>
      <c r="CF141" s="72" t="str">
        <f t="shared" si="3"/>
        <v/>
      </c>
      <c r="CG141" s="73" t="str">
        <f t="shared" si="17"/>
        <v/>
      </c>
      <c r="CH141" s="72" t="str">
        <f t="shared" si="4"/>
        <v/>
      </c>
      <c r="CI141" s="73" t="str">
        <f t="shared" si="18"/>
        <v/>
      </c>
      <c r="CJ141" s="72" t="str">
        <f t="shared" si="5"/>
        <v/>
      </c>
      <c r="CK141" s="73" t="str">
        <f t="shared" si="19"/>
        <v/>
      </c>
      <c r="CL141" s="72" t="str">
        <f t="shared" si="6"/>
        <v/>
      </c>
      <c r="CM141" s="73" t="str">
        <f t="shared" si="20"/>
        <v/>
      </c>
      <c r="CN141" s="72" t="str">
        <f t="shared" si="7"/>
        <v/>
      </c>
      <c r="CO141" s="73" t="str">
        <f t="shared" si="21"/>
        <v/>
      </c>
      <c r="CP141" s="72" t="str">
        <f t="shared" si="8"/>
        <v/>
      </c>
      <c r="CQ141" s="73" t="str">
        <f t="shared" si="22"/>
        <v/>
      </c>
      <c r="CR141" s="72" t="str">
        <f t="shared" si="9"/>
        <v/>
      </c>
      <c r="CS141" s="73" t="str">
        <f t="shared" si="23"/>
        <v/>
      </c>
      <c r="CT141" s="72" t="str">
        <f t="shared" si="10"/>
        <v/>
      </c>
      <c r="CU141" s="73" t="str">
        <f t="shared" si="24"/>
        <v/>
      </c>
      <c r="CV141" s="65" t="str">
        <f t="shared" si="0"/>
        <v>Petsmart KA</v>
      </c>
      <c r="CW141" s="65" t="str">
        <f t="shared" si="0"/>
        <v>PET</v>
      </c>
      <c r="CX141" s="77" t="str">
        <f>'[1]Leakage Tree Data'!A42</f>
        <v>US - Petsmart KA</v>
      </c>
      <c r="CY141" s="77" t="str">
        <f>'[1]Leakage Tree Data'!B42</f>
        <v>US - PET</v>
      </c>
      <c r="CZ141" s="77">
        <f>'[1]Leakage Tree Data'!C42</f>
        <v>118137161.58892822</v>
      </c>
      <c r="DA141" s="77">
        <f>'[1]Leakage Tree Data'!D42</f>
        <v>21614471.409729004</v>
      </c>
      <c r="DB141" s="77">
        <f>'[1]Leakage Tree Data'!E42</f>
        <v>18.296081536933343</v>
      </c>
      <c r="DC141" s="77">
        <f>'[1]Leakage Tree Data'!F42</f>
        <v>96522690.179199219</v>
      </c>
      <c r="DD141" s="77">
        <f>'[1]Leakage Tree Data'!G42</f>
        <v>81.703918463066657</v>
      </c>
      <c r="DE141" s="77">
        <f>'[1]Leakage Tree Data'!H42</f>
        <v>49128567.359741211</v>
      </c>
      <c r="DF141" s="77">
        <f>'[1]Leakage Tree Data'!I42</f>
        <v>0</v>
      </c>
      <c r="DG141" s="77">
        <f>'[1]Leakage Tree Data'!J42</f>
        <v>0</v>
      </c>
      <c r="DH141" s="77">
        <f>'[1]Leakage Tree Data'!K42</f>
        <v>0</v>
      </c>
      <c r="DI141" s="77">
        <f>'[1]Leakage Tree Data'!L42</f>
        <v>0</v>
      </c>
      <c r="DJ141" s="77">
        <f>'[1]Leakage Tree Data'!M42</f>
        <v>0</v>
      </c>
      <c r="DK141" s="77">
        <f>'[1]Leakage Tree Data'!N42</f>
        <v>0</v>
      </c>
      <c r="DL141" s="77">
        <f>'[1]Leakage Tree Data'!O42</f>
        <v>0</v>
      </c>
      <c r="DM141" s="77">
        <f>'[1]Leakage Tree Data'!P42</f>
        <v>0</v>
      </c>
      <c r="DN141" s="77">
        <f>'[1]Leakage Tree Data'!Q42</f>
        <v>0</v>
      </c>
      <c r="DO141" s="77">
        <f>'[1]Leakage Tree Data'!R42</f>
        <v>286111.02508544922</v>
      </c>
      <c r="DP141" s="77">
        <f>'[1]Leakage Tree Data'!S42</f>
        <v>-32815.45068359375</v>
      </c>
      <c r="DQ141" s="77">
        <f>'[1]Leakage Tree Data'!T42</f>
        <v>-7.2262874799953636E-2</v>
      </c>
      <c r="DR141" s="77">
        <f>'[1]Leakage Tree Data'!U42</f>
        <v>318926.47576904297</v>
      </c>
      <c r="DS141" s="77">
        <f>'[1]Leakage Tree Data'!V42</f>
        <v>7.226287479994653E-2</v>
      </c>
      <c r="DT141" s="77">
        <f>'[1]Leakage Tree Data'!W42</f>
        <v>1242525.3519287109</v>
      </c>
      <c r="DU141" s="77">
        <f>'[1]Leakage Tree Data'!X42</f>
        <v>0</v>
      </c>
      <c r="DV141" s="77">
        <f>'[1]Leakage Tree Data'!Y42</f>
        <v>0</v>
      </c>
      <c r="DW141" s="77">
        <f>'[1]Leakage Tree Data'!Z42</f>
        <v>0</v>
      </c>
      <c r="DX141" s="77">
        <f>'[1]Leakage Tree Data'!AA42</f>
        <v>0</v>
      </c>
      <c r="DY141" s="77">
        <f>'[1]Leakage Tree Data'!AB42</f>
        <v>0</v>
      </c>
      <c r="DZ141" s="77">
        <f>'[1]Leakage Tree Data'!AC42</f>
        <v>0</v>
      </c>
      <c r="EA141" s="77">
        <f>'[1]Leakage Tree Data'!AD42</f>
        <v>0</v>
      </c>
      <c r="EB141" s="77">
        <f>'[1]Leakage Tree Data'!AE42</f>
        <v>0</v>
      </c>
      <c r="EC141" s="65" t="str">
        <f t="shared" si="11"/>
        <v/>
      </c>
      <c r="ED141" s="69" t="str">
        <f t="shared" si="25"/>
        <v/>
      </c>
      <c r="EE141" s="71" t="str">
        <f t="shared" si="12"/>
        <v/>
      </c>
      <c r="EF141" s="71" t="str">
        <f t="shared" si="26"/>
        <v/>
      </c>
      <c r="EG141" s="74" t="str">
        <f t="shared" si="27"/>
        <v/>
      </c>
      <c r="EH141" s="74" t="str">
        <f t="shared" si="13"/>
        <v/>
      </c>
      <c r="EI141" s="79"/>
      <c r="EJ141" s="79"/>
      <c r="EK141" s="80"/>
    </row>
    <row r="142" spans="1:14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65" t="str">
        <f t="shared" si="1"/>
        <v/>
      </c>
      <c r="CB142" s="72">
        <f t="shared" si="14"/>
        <v>9479651.2110937499</v>
      </c>
      <c r="CC142" s="73">
        <f t="shared" si="15"/>
        <v>5</v>
      </c>
      <c r="CD142" s="72" t="str">
        <f t="shared" si="2"/>
        <v/>
      </c>
      <c r="CE142" s="73" t="str">
        <f t="shared" si="16"/>
        <v/>
      </c>
      <c r="CF142" s="72" t="str">
        <f t="shared" si="3"/>
        <v/>
      </c>
      <c r="CG142" s="73" t="str">
        <f t="shared" si="17"/>
        <v/>
      </c>
      <c r="CH142" s="72" t="str">
        <f t="shared" si="4"/>
        <v/>
      </c>
      <c r="CI142" s="73" t="str">
        <f t="shared" si="18"/>
        <v/>
      </c>
      <c r="CJ142" s="72" t="str">
        <f t="shared" si="5"/>
        <v/>
      </c>
      <c r="CK142" s="73" t="str">
        <f t="shared" si="19"/>
        <v/>
      </c>
      <c r="CL142" s="72">
        <f t="shared" si="6"/>
        <v>25999926.303291015</v>
      </c>
      <c r="CM142" s="73">
        <f t="shared" si="20"/>
        <v>5</v>
      </c>
      <c r="CN142" s="72" t="str">
        <f t="shared" si="7"/>
        <v/>
      </c>
      <c r="CO142" s="73" t="str">
        <f t="shared" si="21"/>
        <v/>
      </c>
      <c r="CP142" s="72" t="str">
        <f t="shared" si="8"/>
        <v/>
      </c>
      <c r="CQ142" s="73" t="str">
        <f t="shared" si="22"/>
        <v/>
      </c>
      <c r="CR142" s="72" t="str">
        <f t="shared" si="9"/>
        <v/>
      </c>
      <c r="CS142" s="73" t="str">
        <f t="shared" si="23"/>
        <v/>
      </c>
      <c r="CT142" s="72" t="str">
        <f t="shared" si="10"/>
        <v/>
      </c>
      <c r="CU142" s="73" t="str">
        <f t="shared" si="24"/>
        <v/>
      </c>
      <c r="CV142" s="65" t="str">
        <f t="shared" si="0"/>
        <v>SPECIALTY STORES</v>
      </c>
      <c r="CW142" s="65" t="str">
        <f t="shared" si="0"/>
        <v>SPECIALTY STORES</v>
      </c>
      <c r="CX142" s="77" t="str">
        <f>'[1]Leakage Tree Data'!A43</f>
        <v>US - SPECIALTY STORES</v>
      </c>
      <c r="CY142" s="77" t="str">
        <f>'[1]Leakage Tree Data'!B43</f>
        <v>US - SPECIALTY STORES</v>
      </c>
      <c r="CZ142" s="77">
        <f>'[1]Leakage Tree Data'!C43</f>
        <v>118137161.58892822</v>
      </c>
      <c r="DA142" s="77">
        <f>'[1]Leakage Tree Data'!D43</f>
        <v>113398541.92044067</v>
      </c>
      <c r="DB142" s="77">
        <f>'[1]Leakage Tree Data'!E43</f>
        <v>95.988883087460565</v>
      </c>
      <c r="DC142" s="77">
        <f>'[1]Leakage Tree Data'!F43</f>
        <v>4738619.6684875488</v>
      </c>
      <c r="DD142" s="77">
        <f>'[1]Leakage Tree Data'!G43</f>
        <v>4.0111169125394355</v>
      </c>
      <c r="DE142" s="77">
        <f>'[1]Leakage Tree Data'!H43</f>
        <v>49128567.359741211</v>
      </c>
      <c r="DF142" s="77">
        <f>'[1]Leakage Tree Data'!I43</f>
        <v>6.3350184599953367</v>
      </c>
      <c r="DG142" s="77">
        <f>'[1]Leakage Tree Data'!J43</f>
        <v>93.664981540004661</v>
      </c>
      <c r="DH142" s="77">
        <f>'[1]Leakage Tree Data'!K43</f>
        <v>3112303.8113708496</v>
      </c>
      <c r="DI142" s="77">
        <f>'[1]Leakage Tree Data'!L43</f>
        <v>9479651.2110937499</v>
      </c>
      <c r="DJ142" s="77">
        <f>'[1]Leakage Tree Data'!M43</f>
        <v>25999926.303291015</v>
      </c>
      <c r="DK142" s="77">
        <f>'[1]Leakage Tree Data'!N43</f>
        <v>9479651.2110937499</v>
      </c>
      <c r="DL142" s="77">
        <f>'[1]Leakage Tree Data'!O43</f>
        <v>3.2377195045433336</v>
      </c>
      <c r="DM142" s="77">
        <f>'[1]Leakage Tree Data'!P43</f>
        <v>3.5303305828075344</v>
      </c>
      <c r="DN142" s="77">
        <f>'[1]Leakage Tree Data'!Q43</f>
        <v>0</v>
      </c>
      <c r="DO142" s="77">
        <f>'[1]Leakage Tree Data'!R43</f>
        <v>286111.02508544922</v>
      </c>
      <c r="DP142" s="77">
        <f>'[1]Leakage Tree Data'!S43</f>
        <v>-43394.163604736328</v>
      </c>
      <c r="DQ142" s="77">
        <f>'[1]Leakage Tree Data'!T43</f>
        <v>-0.26985668727836298</v>
      </c>
      <c r="DR142" s="77">
        <f>'[1]Leakage Tree Data'!U43</f>
        <v>329505.18869018555</v>
      </c>
      <c r="DS142" s="77">
        <f>'[1]Leakage Tree Data'!V43</f>
        <v>0.26985668727836298</v>
      </c>
      <c r="DT142" s="77">
        <f>'[1]Leakage Tree Data'!W43</f>
        <v>1242525.3519287109</v>
      </c>
      <c r="DU142" s="77">
        <f>'[1]Leakage Tree Data'!X43</f>
        <v>-9.9192100714574849E-2</v>
      </c>
      <c r="DV142" s="77">
        <f>'[1]Leakage Tree Data'!Y43</f>
        <v>9.9192100714574849E-2</v>
      </c>
      <c r="DW142" s="77">
        <f>'[1]Leakage Tree Data'!Z43</f>
        <v>31215.039398193359</v>
      </c>
      <c r="DX142" s="77">
        <f>'[1]Leakage Tree Data'!AA43</f>
        <v>-1086407.2585937493</v>
      </c>
      <c r="DY142" s="77">
        <f>'[1]Leakage Tree Data'!AB43</f>
        <v>840251.93446777388</v>
      </c>
      <c r="DZ142" s="77">
        <f>'[1]Leakage Tree Data'!AC43</f>
        <v>-1086407.2585937493</v>
      </c>
      <c r="EA142" s="77">
        <f>'[1]Leakage Tree Data'!AD43</f>
        <v>-0.63199702722710516</v>
      </c>
      <c r="EB142" s="77">
        <f>'[1]Leakage Tree Data'!AE43</f>
        <v>2.2294661283486672E-2</v>
      </c>
      <c r="EC142" s="65">
        <f t="shared" si="11"/>
        <v>25999926.303291015</v>
      </c>
      <c r="ED142" s="69">
        <f t="shared" si="25"/>
        <v>9479651.2110937499</v>
      </c>
      <c r="EE142" s="71">
        <f t="shared" si="12"/>
        <v>840251.93446777388</v>
      </c>
      <c r="EF142" s="71">
        <f t="shared" si="26"/>
        <v>-1086407.2585937493</v>
      </c>
      <c r="EG142" s="74">
        <f t="shared" si="27"/>
        <v>2.2294661283486783E-4</v>
      </c>
      <c r="EH142" s="74">
        <f t="shared" si="13"/>
        <v>-4.2348843551975567E-3</v>
      </c>
      <c r="EI142" s="79"/>
      <c r="EJ142" s="79"/>
      <c r="EK142" s="80"/>
    </row>
    <row r="143" spans="1:14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65" t="str">
        <f t="shared" si="1"/>
        <v/>
      </c>
      <c r="CB143" s="72" t="str">
        <f t="shared" si="14"/>
        <v/>
      </c>
      <c r="CC143" s="73" t="str">
        <f t="shared" si="15"/>
        <v/>
      </c>
      <c r="CD143" s="72" t="str">
        <f t="shared" si="2"/>
        <v/>
      </c>
      <c r="CE143" s="73" t="str">
        <f t="shared" si="16"/>
        <v/>
      </c>
      <c r="CF143" s="72" t="str">
        <f t="shared" si="3"/>
        <v/>
      </c>
      <c r="CG143" s="73" t="str">
        <f t="shared" si="17"/>
        <v/>
      </c>
      <c r="CH143" s="72" t="str">
        <f t="shared" si="4"/>
        <v/>
      </c>
      <c r="CI143" s="73" t="str">
        <f t="shared" si="18"/>
        <v/>
      </c>
      <c r="CJ143" s="72" t="str">
        <f t="shared" si="5"/>
        <v/>
      </c>
      <c r="CK143" s="73" t="str">
        <f t="shared" si="19"/>
        <v/>
      </c>
      <c r="CL143" s="72" t="str">
        <f t="shared" si="6"/>
        <v/>
      </c>
      <c r="CM143" s="73" t="str">
        <f t="shared" si="20"/>
        <v/>
      </c>
      <c r="CN143" s="72" t="str">
        <f t="shared" si="7"/>
        <v/>
      </c>
      <c r="CO143" s="73" t="str">
        <f t="shared" si="21"/>
        <v/>
      </c>
      <c r="CP143" s="72" t="str">
        <f t="shared" si="8"/>
        <v/>
      </c>
      <c r="CQ143" s="73" t="str">
        <f t="shared" si="22"/>
        <v/>
      </c>
      <c r="CR143" s="72" t="str">
        <f t="shared" si="9"/>
        <v/>
      </c>
      <c r="CS143" s="73" t="str">
        <f t="shared" si="23"/>
        <v/>
      </c>
      <c r="CT143" s="72" t="str">
        <f t="shared" si="10"/>
        <v/>
      </c>
      <c r="CU143" s="73" t="str">
        <f t="shared" si="24"/>
        <v/>
      </c>
      <c r="CV143" s="65" t="str">
        <f t="shared" si="0"/>
        <v>Big Lots KA</v>
      </c>
      <c r="CW143" s="65" t="str">
        <f t="shared" si="0"/>
        <v>SPECIALTY STORES</v>
      </c>
      <c r="CX143" s="77" t="str">
        <f>'[1]Leakage Tree Data'!A44</f>
        <v>US - Big Lots KA</v>
      </c>
      <c r="CY143" s="77" t="str">
        <f>'[1]Leakage Tree Data'!B44</f>
        <v>US - SPECIALTY STORES</v>
      </c>
      <c r="CZ143" s="77">
        <f>'[1]Leakage Tree Data'!C44</f>
        <v>118137161.58892822</v>
      </c>
      <c r="DA143" s="77">
        <f>'[1]Leakage Tree Data'!D44</f>
        <v>30128393.586303711</v>
      </c>
      <c r="DB143" s="77">
        <f>'[1]Leakage Tree Data'!E44</f>
        <v>25.502892723238862</v>
      </c>
      <c r="DC143" s="77">
        <f>'[1]Leakage Tree Data'!F44</f>
        <v>88008768.002624512</v>
      </c>
      <c r="DD143" s="77">
        <f>'[1]Leakage Tree Data'!G44</f>
        <v>74.497107276761142</v>
      </c>
      <c r="DE143" s="77">
        <f>'[1]Leakage Tree Data'!H44</f>
        <v>49128567.359741211</v>
      </c>
      <c r="DF143" s="77">
        <f>'[1]Leakage Tree Data'!I44</f>
        <v>0.72769683114250705</v>
      </c>
      <c r="DG143" s="77">
        <f>'[1]Leakage Tree Data'!J44</f>
        <v>99.272303168857491</v>
      </c>
      <c r="DH143" s="77">
        <f>'[1]Leakage Tree Data'!K44</f>
        <v>357507.02786254883</v>
      </c>
      <c r="DI143" s="77">
        <f>'[1]Leakage Tree Data'!L44</f>
        <v>271987.85875000001</v>
      </c>
      <c r="DJ143" s="77">
        <f>'[1]Leakage Tree Data'!M44</f>
        <v>656445.84375</v>
      </c>
      <c r="DK143" s="77">
        <f>'[1]Leakage Tree Data'!N44</f>
        <v>271987.85875000001</v>
      </c>
      <c r="DL143" s="77">
        <f>'[1]Leakage Tree Data'!O44</f>
        <v>9.2895864590807814E-2</v>
      </c>
      <c r="DM143" s="77">
        <f>'[1]Leakage Tree Data'!P44</f>
        <v>8.913374642351124E-2</v>
      </c>
      <c r="DN143" s="77">
        <f>'[1]Leakage Tree Data'!Q44</f>
        <v>0</v>
      </c>
      <c r="DO143" s="77">
        <f>'[1]Leakage Tree Data'!R44</f>
        <v>286111.02508544922</v>
      </c>
      <c r="DP143" s="77">
        <f>'[1]Leakage Tree Data'!S44</f>
        <v>-42694.824401855469</v>
      </c>
      <c r="DQ143" s="77">
        <f>'[1]Leakage Tree Data'!T44</f>
        <v>-9.8142028980980456E-2</v>
      </c>
      <c r="DR143" s="77">
        <f>'[1]Leakage Tree Data'!U44</f>
        <v>328805.84948730469</v>
      </c>
      <c r="DS143" s="77">
        <f>'[1]Leakage Tree Data'!V44</f>
        <v>9.8142028980987561E-2</v>
      </c>
      <c r="DT143" s="77">
        <f>'[1]Leakage Tree Data'!W44</f>
        <v>1242525.3519287109</v>
      </c>
      <c r="DU143" s="77">
        <f>'[1]Leakage Tree Data'!X44</f>
        <v>-0.2050286734888066</v>
      </c>
      <c r="DV143" s="77">
        <f>'[1]Leakage Tree Data'!Y44</f>
        <v>0.20502867348879761</v>
      </c>
      <c r="DW143" s="77">
        <f>'[1]Leakage Tree Data'!Z44</f>
        <v>-89138.299102783203</v>
      </c>
      <c r="DX143" s="77">
        <f>'[1]Leakage Tree Data'!AA44</f>
        <v>-376499.08601562504</v>
      </c>
      <c r="DY143" s="77">
        <f>'[1]Leakage Tree Data'!AB44</f>
        <v>-502164.93695312506</v>
      </c>
      <c r="DZ143" s="77">
        <f>'[1]Leakage Tree Data'!AC44</f>
        <v>-376499.08601562504</v>
      </c>
      <c r="EA143" s="77">
        <f>'[1]Leakage Tree Data'!AD44</f>
        <v>-0.14460619523558102</v>
      </c>
      <c r="EB143" s="77">
        <f>'[1]Leakage Tree Data'!AE44</f>
        <v>-7.2412391979935986E-2</v>
      </c>
      <c r="EC143" s="65" t="str">
        <f t="shared" si="11"/>
        <v/>
      </c>
      <c r="ED143" s="69" t="str">
        <f t="shared" si="25"/>
        <v/>
      </c>
      <c r="EE143" s="71" t="str">
        <f t="shared" si="12"/>
        <v/>
      </c>
      <c r="EF143" s="71" t="str">
        <f t="shared" si="26"/>
        <v/>
      </c>
      <c r="EG143" s="74" t="str">
        <f t="shared" si="27"/>
        <v/>
      </c>
      <c r="EH143" s="74" t="str">
        <f t="shared" si="13"/>
        <v/>
      </c>
      <c r="EI143" s="79"/>
      <c r="EJ143" s="79"/>
      <c r="EK143" s="80"/>
    </row>
    <row r="144" spans="1:14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65" t="str">
        <f t="shared" si="1"/>
        <v/>
      </c>
      <c r="CB144" s="72">
        <f t="shared" si="14"/>
        <v>0</v>
      </c>
      <c r="CC144" s="73" t="str">
        <f t="shared" si="15"/>
        <v/>
      </c>
      <c r="CD144" s="72" t="str">
        <f t="shared" si="2"/>
        <v/>
      </c>
      <c r="CE144" s="73" t="str">
        <f t="shared" si="16"/>
        <v/>
      </c>
      <c r="CF144" s="72" t="str">
        <f t="shared" si="3"/>
        <v/>
      </c>
      <c r="CG144" s="73" t="str">
        <f t="shared" si="17"/>
        <v/>
      </c>
      <c r="CH144" s="72" t="str">
        <f t="shared" si="4"/>
        <v/>
      </c>
      <c r="CI144" s="73" t="str">
        <f t="shared" si="18"/>
        <v/>
      </c>
      <c r="CJ144" s="72" t="str">
        <f t="shared" si="5"/>
        <v/>
      </c>
      <c r="CK144" s="73" t="str">
        <f t="shared" si="19"/>
        <v/>
      </c>
      <c r="CL144" s="72">
        <f t="shared" si="6"/>
        <v>0</v>
      </c>
      <c r="CM144" s="73" t="str">
        <f t="shared" si="20"/>
        <v/>
      </c>
      <c r="CN144" s="72" t="str">
        <f t="shared" si="7"/>
        <v/>
      </c>
      <c r="CO144" s="73" t="str">
        <f t="shared" si="21"/>
        <v/>
      </c>
      <c r="CP144" s="72" t="str">
        <f t="shared" si="8"/>
        <v/>
      </c>
      <c r="CQ144" s="73" t="str">
        <f t="shared" si="22"/>
        <v/>
      </c>
      <c r="CR144" s="72" t="str">
        <f t="shared" si="9"/>
        <v/>
      </c>
      <c r="CS144" s="73" t="str">
        <f t="shared" si="23"/>
        <v/>
      </c>
      <c r="CT144" s="72" t="str">
        <f t="shared" si="10"/>
        <v/>
      </c>
      <c r="CU144" s="73" t="str">
        <f t="shared" si="24"/>
        <v/>
      </c>
      <c r="CV144" s="65" t="str">
        <f t="shared" si="0"/>
        <v>TOY</v>
      </c>
      <c r="CW144" s="65" t="str">
        <f t="shared" si="0"/>
        <v>TOY</v>
      </c>
      <c r="CX144" s="77" t="str">
        <f>'[1]Leakage Tree Data'!A45</f>
        <v>US - TOY</v>
      </c>
      <c r="CY144" s="77" t="str">
        <f>'[1]Leakage Tree Data'!B45</f>
        <v>US - TOY</v>
      </c>
      <c r="CZ144" s="77">
        <f>'[1]Leakage Tree Data'!C45</f>
        <v>118137161.58892822</v>
      </c>
      <c r="DA144" s="77">
        <f>'[1]Leakage Tree Data'!D45</f>
        <v>22775730.454071045</v>
      </c>
      <c r="DB144" s="77">
        <f>'[1]Leakage Tree Data'!E45</f>
        <v>19.279056774126506</v>
      </c>
      <c r="DC144" s="77">
        <f>'[1]Leakage Tree Data'!F45</f>
        <v>95361431.134857178</v>
      </c>
      <c r="DD144" s="77">
        <f>'[1]Leakage Tree Data'!G45</f>
        <v>80.720943225873498</v>
      </c>
      <c r="DE144" s="77">
        <f>'[1]Leakage Tree Data'!H45</f>
        <v>49128567.359741211</v>
      </c>
      <c r="DF144" s="77">
        <f>'[1]Leakage Tree Data'!I45</f>
        <v>0</v>
      </c>
      <c r="DG144" s="77">
        <f>'[1]Leakage Tree Data'!J45</f>
        <v>0</v>
      </c>
      <c r="DH144" s="77">
        <f>'[1]Leakage Tree Data'!K45</f>
        <v>0</v>
      </c>
      <c r="DI144" s="77">
        <f>'[1]Leakage Tree Data'!L45</f>
        <v>0</v>
      </c>
      <c r="DJ144" s="77">
        <f>'[1]Leakage Tree Data'!M45</f>
        <v>0</v>
      </c>
      <c r="DK144" s="77">
        <f>'[1]Leakage Tree Data'!N45</f>
        <v>0</v>
      </c>
      <c r="DL144" s="77">
        <f>'[1]Leakage Tree Data'!O45</f>
        <v>0</v>
      </c>
      <c r="DM144" s="77">
        <f>'[1]Leakage Tree Data'!P45</f>
        <v>0</v>
      </c>
      <c r="DN144" s="77">
        <f>'[1]Leakage Tree Data'!Q45</f>
        <v>0</v>
      </c>
      <c r="DO144" s="77">
        <f>'[1]Leakage Tree Data'!R45</f>
        <v>286111.02508544922</v>
      </c>
      <c r="DP144" s="77">
        <f>'[1]Leakage Tree Data'!S45</f>
        <v>-984870.34585571289</v>
      </c>
      <c r="DQ144" s="77">
        <f>'[1]Leakage Tree Data'!T45</f>
        <v>-0.88249519019396772</v>
      </c>
      <c r="DR144" s="77">
        <f>'[1]Leakage Tree Data'!U45</f>
        <v>1270981.3709411621</v>
      </c>
      <c r="DS144" s="77">
        <f>'[1]Leakage Tree Data'!V45</f>
        <v>0.88249519019396416</v>
      </c>
      <c r="DT144" s="77">
        <f>'[1]Leakage Tree Data'!W45</f>
        <v>1242525.3519287109</v>
      </c>
      <c r="DU144" s="77">
        <f>'[1]Leakage Tree Data'!X45</f>
        <v>0</v>
      </c>
      <c r="DV144" s="77">
        <f>'[1]Leakage Tree Data'!Y45</f>
        <v>0</v>
      </c>
      <c r="DW144" s="77">
        <f>'[1]Leakage Tree Data'!Z45</f>
        <v>0</v>
      </c>
      <c r="DX144" s="77">
        <f>'[1]Leakage Tree Data'!AA45</f>
        <v>0</v>
      </c>
      <c r="DY144" s="77">
        <f>'[1]Leakage Tree Data'!AB45</f>
        <v>0</v>
      </c>
      <c r="DZ144" s="77">
        <f>'[1]Leakage Tree Data'!AC45</f>
        <v>0</v>
      </c>
      <c r="EA144" s="77">
        <f>'[1]Leakage Tree Data'!AD45</f>
        <v>0</v>
      </c>
      <c r="EB144" s="77">
        <f>'[1]Leakage Tree Data'!AE45</f>
        <v>0</v>
      </c>
      <c r="EC144" s="65">
        <f t="shared" si="11"/>
        <v>0</v>
      </c>
      <c r="ED144" s="69">
        <f t="shared" si="25"/>
        <v>0</v>
      </c>
      <c r="EE144" s="71">
        <f t="shared" si="12"/>
        <v>0</v>
      </c>
      <c r="EF144" s="71">
        <f t="shared" si="26"/>
        <v>0</v>
      </c>
      <c r="EG144" s="74">
        <f t="shared" si="27"/>
        <v>0</v>
      </c>
      <c r="EH144" s="74">
        <f t="shared" si="13"/>
        <v>0</v>
      </c>
      <c r="EI144" s="79"/>
      <c r="EJ144" s="79"/>
      <c r="EK144" s="80"/>
    </row>
    <row r="145" spans="1:14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65" t="str">
        <f t="shared" si="1"/>
        <v/>
      </c>
      <c r="CB145" s="72" t="str">
        <f t="shared" si="14"/>
        <v/>
      </c>
      <c r="CC145" s="73" t="str">
        <f t="shared" si="15"/>
        <v/>
      </c>
      <c r="CD145" s="72" t="str">
        <f t="shared" si="2"/>
        <v/>
      </c>
      <c r="CE145" s="73" t="str">
        <f t="shared" si="16"/>
        <v/>
      </c>
      <c r="CF145" s="72" t="str">
        <f t="shared" si="3"/>
        <v/>
      </c>
      <c r="CG145" s="73" t="str">
        <f t="shared" si="17"/>
        <v/>
      </c>
      <c r="CH145" s="72" t="str">
        <f t="shared" si="4"/>
        <v/>
      </c>
      <c r="CI145" s="73" t="str">
        <f t="shared" si="18"/>
        <v/>
      </c>
      <c r="CJ145" s="72" t="str">
        <f t="shared" si="5"/>
        <v/>
      </c>
      <c r="CK145" s="73" t="str">
        <f t="shared" si="19"/>
        <v/>
      </c>
      <c r="CL145" s="72" t="str">
        <f t="shared" si="6"/>
        <v/>
      </c>
      <c r="CM145" s="73" t="str">
        <f t="shared" si="20"/>
        <v/>
      </c>
      <c r="CN145" s="72" t="str">
        <f t="shared" si="7"/>
        <v/>
      </c>
      <c r="CO145" s="73" t="str">
        <f t="shared" si="21"/>
        <v/>
      </c>
      <c r="CP145" s="72" t="str">
        <f t="shared" si="8"/>
        <v/>
      </c>
      <c r="CQ145" s="73" t="str">
        <f t="shared" si="22"/>
        <v/>
      </c>
      <c r="CR145" s="72" t="str">
        <f t="shared" si="9"/>
        <v/>
      </c>
      <c r="CS145" s="73" t="str">
        <f t="shared" si="23"/>
        <v/>
      </c>
      <c r="CT145" s="72" t="str">
        <f t="shared" si="10"/>
        <v/>
      </c>
      <c r="CU145" s="73" t="str">
        <f t="shared" si="24"/>
        <v/>
      </c>
      <c r="CV145" s="65" t="str">
        <f t="shared" si="0"/>
        <v>Toys R Us KA</v>
      </c>
      <c r="CW145" s="65" t="str">
        <f t="shared" si="0"/>
        <v>TOY</v>
      </c>
      <c r="CX145" s="77" t="str">
        <f>'[1]Leakage Tree Data'!A46</f>
        <v>US - Toys R Us KA</v>
      </c>
      <c r="CY145" s="77" t="str">
        <f>'[1]Leakage Tree Data'!B46</f>
        <v>US - TOY</v>
      </c>
      <c r="CZ145" s="77">
        <f>'[1]Leakage Tree Data'!C46</f>
        <v>118137161.58892822</v>
      </c>
      <c r="DA145" s="77">
        <f>'[1]Leakage Tree Data'!D46</f>
        <v>17697691.60836792</v>
      </c>
      <c r="DB145" s="77">
        <f>'[1]Leakage Tree Data'!E46</f>
        <v>14.980630455596236</v>
      </c>
      <c r="DC145" s="77">
        <f>'[1]Leakage Tree Data'!F46</f>
        <v>100439469.9805603</v>
      </c>
      <c r="DD145" s="77">
        <f>'[1]Leakage Tree Data'!G46</f>
        <v>85.019369544403759</v>
      </c>
      <c r="DE145" s="77">
        <f>'[1]Leakage Tree Data'!H46</f>
        <v>49128567.359741211</v>
      </c>
      <c r="DF145" s="77">
        <f>'[1]Leakage Tree Data'!I46</f>
        <v>0</v>
      </c>
      <c r="DG145" s="77">
        <f>'[1]Leakage Tree Data'!J46</f>
        <v>0</v>
      </c>
      <c r="DH145" s="77">
        <f>'[1]Leakage Tree Data'!K46</f>
        <v>0</v>
      </c>
      <c r="DI145" s="77">
        <f>'[1]Leakage Tree Data'!L46</f>
        <v>0</v>
      </c>
      <c r="DJ145" s="77">
        <f>'[1]Leakage Tree Data'!M46</f>
        <v>0</v>
      </c>
      <c r="DK145" s="77">
        <f>'[1]Leakage Tree Data'!N46</f>
        <v>0</v>
      </c>
      <c r="DL145" s="77">
        <f>'[1]Leakage Tree Data'!O46</f>
        <v>0</v>
      </c>
      <c r="DM145" s="77">
        <f>'[1]Leakage Tree Data'!P46</f>
        <v>0</v>
      </c>
      <c r="DN145" s="77">
        <f>'[1]Leakage Tree Data'!Q46</f>
        <v>0</v>
      </c>
      <c r="DO145" s="77">
        <f>'[1]Leakage Tree Data'!R46</f>
        <v>286111.02508544922</v>
      </c>
      <c r="DP145" s="77">
        <f>'[1]Leakage Tree Data'!S46</f>
        <v>-427732.7575378418</v>
      </c>
      <c r="DQ145" s="77">
        <f>'[1]Leakage Tree Data'!T46</f>
        <v>-0.39931251409904078</v>
      </c>
      <c r="DR145" s="77">
        <f>'[1]Leakage Tree Data'!U46</f>
        <v>713843.78262329102</v>
      </c>
      <c r="DS145" s="77">
        <f>'[1]Leakage Tree Data'!V46</f>
        <v>0.39931251409903723</v>
      </c>
      <c r="DT145" s="77">
        <f>'[1]Leakage Tree Data'!W46</f>
        <v>1242525.3519287109</v>
      </c>
      <c r="DU145" s="77">
        <f>'[1]Leakage Tree Data'!X46</f>
        <v>0</v>
      </c>
      <c r="DV145" s="77">
        <f>'[1]Leakage Tree Data'!Y46</f>
        <v>0</v>
      </c>
      <c r="DW145" s="77">
        <f>'[1]Leakage Tree Data'!Z46</f>
        <v>0</v>
      </c>
      <c r="DX145" s="77">
        <f>'[1]Leakage Tree Data'!AA46</f>
        <v>0</v>
      </c>
      <c r="DY145" s="77">
        <f>'[1]Leakage Tree Data'!AB46</f>
        <v>0</v>
      </c>
      <c r="DZ145" s="77">
        <f>'[1]Leakage Tree Data'!AC46</f>
        <v>0</v>
      </c>
      <c r="EA145" s="77">
        <f>'[1]Leakage Tree Data'!AD46</f>
        <v>0</v>
      </c>
      <c r="EB145" s="77">
        <f>'[1]Leakage Tree Data'!AE46</f>
        <v>0</v>
      </c>
      <c r="EC145" s="65" t="str">
        <f t="shared" si="11"/>
        <v/>
      </c>
      <c r="ED145" s="69" t="str">
        <f t="shared" si="25"/>
        <v/>
      </c>
      <c r="EE145" s="71" t="str">
        <f t="shared" si="12"/>
        <v/>
      </c>
      <c r="EF145" s="71" t="str">
        <f t="shared" si="26"/>
        <v/>
      </c>
      <c r="EG145" s="74" t="str">
        <f t="shared" si="27"/>
        <v/>
      </c>
      <c r="EH145" s="74" t="str">
        <f t="shared" si="13"/>
        <v/>
      </c>
      <c r="EI145" s="79"/>
      <c r="EJ145" s="79"/>
      <c r="EK145" s="80"/>
    </row>
    <row r="146" spans="1:14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65" t="str">
        <f t="shared" si="1"/>
        <v/>
      </c>
      <c r="CB146" s="72" t="str">
        <f t="shared" si="14"/>
        <v/>
      </c>
      <c r="CC146" s="73" t="str">
        <f t="shared" si="15"/>
        <v/>
      </c>
      <c r="CD146" s="72" t="str">
        <f t="shared" si="2"/>
        <v/>
      </c>
      <c r="CE146" s="73" t="str">
        <f t="shared" si="16"/>
        <v/>
      </c>
      <c r="CF146" s="72" t="str">
        <f t="shared" si="3"/>
        <v/>
      </c>
      <c r="CG146" s="73" t="str">
        <f t="shared" si="17"/>
        <v/>
      </c>
      <c r="CH146" s="72" t="str">
        <f t="shared" si="4"/>
        <v/>
      </c>
      <c r="CI146" s="73" t="str">
        <f t="shared" si="18"/>
        <v/>
      </c>
      <c r="CJ146" s="72" t="str">
        <f t="shared" si="5"/>
        <v/>
      </c>
      <c r="CK146" s="73" t="str">
        <f t="shared" si="19"/>
        <v/>
      </c>
      <c r="CL146" s="72" t="str">
        <f t="shared" si="6"/>
        <v/>
      </c>
      <c r="CM146" s="73" t="str">
        <f t="shared" si="20"/>
        <v/>
      </c>
      <c r="CN146" s="72" t="str">
        <f t="shared" si="7"/>
        <v/>
      </c>
      <c r="CO146" s="73" t="str">
        <f t="shared" si="21"/>
        <v/>
      </c>
      <c r="CP146" s="72" t="str">
        <f t="shared" si="8"/>
        <v/>
      </c>
      <c r="CQ146" s="73" t="str">
        <f t="shared" si="22"/>
        <v/>
      </c>
      <c r="CR146" s="72" t="str">
        <f t="shared" si="9"/>
        <v/>
      </c>
      <c r="CS146" s="73" t="str">
        <f t="shared" si="23"/>
        <v/>
      </c>
      <c r="CT146" s="72" t="str">
        <f t="shared" si="10"/>
        <v/>
      </c>
      <c r="CU146" s="73" t="str">
        <f t="shared" si="24"/>
        <v/>
      </c>
      <c r="CV146" s="65" t="str">
        <f t="shared" si="0"/>
        <v/>
      </c>
      <c r="CW146" s="65" t="str">
        <f t="shared" si="0"/>
        <v/>
      </c>
      <c r="CX146" s="77">
        <f>'[1]Leakage Tree Data'!A47</f>
        <v>0</v>
      </c>
      <c r="CY146" s="77">
        <f>'[1]Leakage Tree Data'!B47</f>
        <v>0</v>
      </c>
      <c r="CZ146" s="77">
        <f>'[1]Leakage Tree Data'!C47</f>
        <v>0</v>
      </c>
      <c r="DA146" s="77">
        <f>'[1]Leakage Tree Data'!D47</f>
        <v>0</v>
      </c>
      <c r="DB146" s="77">
        <f>'[1]Leakage Tree Data'!E47</f>
        <v>0</v>
      </c>
      <c r="DC146" s="77">
        <f>'[1]Leakage Tree Data'!F47</f>
        <v>0</v>
      </c>
      <c r="DD146" s="77">
        <f>'[1]Leakage Tree Data'!G47</f>
        <v>0</v>
      </c>
      <c r="DE146" s="77">
        <f>'[1]Leakage Tree Data'!H47</f>
        <v>0</v>
      </c>
      <c r="DF146" s="77">
        <f>'[1]Leakage Tree Data'!I47</f>
        <v>0</v>
      </c>
      <c r="DG146" s="77">
        <f>'[1]Leakage Tree Data'!J47</f>
        <v>0</v>
      </c>
      <c r="DH146" s="77">
        <f>'[1]Leakage Tree Data'!K47</f>
        <v>0</v>
      </c>
      <c r="DI146" s="77">
        <f>'[1]Leakage Tree Data'!L47</f>
        <v>0</v>
      </c>
      <c r="DJ146" s="77">
        <f>'[1]Leakage Tree Data'!M47</f>
        <v>0</v>
      </c>
      <c r="DK146" s="77">
        <f>'[1]Leakage Tree Data'!N47</f>
        <v>0</v>
      </c>
      <c r="DL146" s="77">
        <f>'[1]Leakage Tree Data'!O47</f>
        <v>0</v>
      </c>
      <c r="DM146" s="77">
        <f>'[1]Leakage Tree Data'!P47</f>
        <v>0</v>
      </c>
      <c r="DN146" s="77">
        <f>'[1]Leakage Tree Data'!Q47</f>
        <v>0</v>
      </c>
      <c r="DO146" s="77">
        <f>'[1]Leakage Tree Data'!R47</f>
        <v>0</v>
      </c>
      <c r="DP146" s="77">
        <f>'[1]Leakage Tree Data'!S47</f>
        <v>0</v>
      </c>
      <c r="DQ146" s="77">
        <f>'[1]Leakage Tree Data'!T47</f>
        <v>0</v>
      </c>
      <c r="DR146" s="77">
        <f>'[1]Leakage Tree Data'!U47</f>
        <v>0</v>
      </c>
      <c r="DS146" s="77">
        <f>'[1]Leakage Tree Data'!V47</f>
        <v>0</v>
      </c>
      <c r="DT146" s="77">
        <f>'[1]Leakage Tree Data'!W47</f>
        <v>0</v>
      </c>
      <c r="DU146" s="77">
        <f>'[1]Leakage Tree Data'!X47</f>
        <v>0</v>
      </c>
      <c r="DV146" s="77">
        <f>'[1]Leakage Tree Data'!Y47</f>
        <v>0</v>
      </c>
      <c r="DW146" s="77">
        <f>'[1]Leakage Tree Data'!Z47</f>
        <v>0</v>
      </c>
      <c r="DX146" s="77">
        <f>'[1]Leakage Tree Data'!AA47</f>
        <v>0</v>
      </c>
      <c r="DY146" s="77">
        <f>'[1]Leakage Tree Data'!AB47</f>
        <v>0</v>
      </c>
      <c r="DZ146" s="77">
        <f>'[1]Leakage Tree Data'!AC47</f>
        <v>0</v>
      </c>
      <c r="EA146" s="77">
        <f>'[1]Leakage Tree Data'!AD47</f>
        <v>0</v>
      </c>
      <c r="EB146" s="77">
        <f>'[1]Leakage Tree Data'!AE47</f>
        <v>0</v>
      </c>
      <c r="EC146" s="65" t="str">
        <f t="shared" si="11"/>
        <v/>
      </c>
      <c r="ED146" s="69" t="str">
        <f t="shared" si="25"/>
        <v/>
      </c>
      <c r="EE146" s="71" t="str">
        <f t="shared" si="12"/>
        <v/>
      </c>
      <c r="EF146" s="71" t="str">
        <f t="shared" si="26"/>
        <v/>
      </c>
      <c r="EG146" s="74" t="str">
        <f t="shared" si="27"/>
        <v/>
      </c>
      <c r="EH146" s="74" t="str">
        <f t="shared" si="13"/>
        <v/>
      </c>
      <c r="EI146" s="79"/>
      <c r="EJ146" s="79"/>
      <c r="EK146" s="80"/>
    </row>
    <row r="147" spans="1:14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65" t="str">
        <f t="shared" si="1"/>
        <v/>
      </c>
      <c r="CB147" s="72" t="str">
        <f t="shared" si="14"/>
        <v/>
      </c>
      <c r="CC147" s="73" t="str">
        <f t="shared" si="15"/>
        <v/>
      </c>
      <c r="CD147" s="72" t="str">
        <f t="shared" si="2"/>
        <v/>
      </c>
      <c r="CE147" s="73" t="str">
        <f t="shared" si="16"/>
        <v/>
      </c>
      <c r="CF147" s="72" t="str">
        <f t="shared" si="3"/>
        <v/>
      </c>
      <c r="CG147" s="73" t="str">
        <f t="shared" si="17"/>
        <v/>
      </c>
      <c r="CH147" s="72" t="str">
        <f t="shared" si="4"/>
        <v/>
      </c>
      <c r="CI147" s="73" t="str">
        <f t="shared" si="18"/>
        <v/>
      </c>
      <c r="CJ147" s="72" t="str">
        <f t="shared" si="5"/>
        <v/>
      </c>
      <c r="CK147" s="73" t="str">
        <f t="shared" si="19"/>
        <v/>
      </c>
      <c r="CL147" s="72" t="str">
        <f t="shared" si="6"/>
        <v/>
      </c>
      <c r="CM147" s="73" t="str">
        <f t="shared" si="20"/>
        <v/>
      </c>
      <c r="CN147" s="72" t="str">
        <f t="shared" si="7"/>
        <v/>
      </c>
      <c r="CO147" s="73" t="str">
        <f t="shared" si="21"/>
        <v/>
      </c>
      <c r="CP147" s="72" t="str">
        <f t="shared" si="8"/>
        <v/>
      </c>
      <c r="CQ147" s="73" t="str">
        <f t="shared" si="22"/>
        <v/>
      </c>
      <c r="CR147" s="72" t="str">
        <f t="shared" si="9"/>
        <v/>
      </c>
      <c r="CS147" s="73" t="str">
        <f t="shared" si="23"/>
        <v/>
      </c>
      <c r="CT147" s="72" t="str">
        <f t="shared" si="10"/>
        <v/>
      </c>
      <c r="CU147" s="73" t="str">
        <f t="shared" si="24"/>
        <v/>
      </c>
      <c r="CV147" s="65" t="str">
        <f t="shared" si="0"/>
        <v/>
      </c>
      <c r="CW147" s="65" t="str">
        <f t="shared" si="0"/>
        <v/>
      </c>
      <c r="CX147" s="77">
        <f>'[1]Leakage Tree Data'!A48</f>
        <v>0</v>
      </c>
      <c r="CY147" s="77">
        <f>'[1]Leakage Tree Data'!B48</f>
        <v>0</v>
      </c>
      <c r="CZ147" s="77">
        <f>'[1]Leakage Tree Data'!C48</f>
        <v>0</v>
      </c>
      <c r="DA147" s="77">
        <f>'[1]Leakage Tree Data'!D48</f>
        <v>0</v>
      </c>
      <c r="DB147" s="77">
        <f>'[1]Leakage Tree Data'!E48</f>
        <v>0</v>
      </c>
      <c r="DC147" s="77">
        <f>'[1]Leakage Tree Data'!F48</f>
        <v>0</v>
      </c>
      <c r="DD147" s="77">
        <f>'[1]Leakage Tree Data'!G48</f>
        <v>0</v>
      </c>
      <c r="DE147" s="77">
        <f>'[1]Leakage Tree Data'!H48</f>
        <v>0</v>
      </c>
      <c r="DF147" s="77">
        <f>'[1]Leakage Tree Data'!I48</f>
        <v>0</v>
      </c>
      <c r="DG147" s="77">
        <f>'[1]Leakage Tree Data'!J48</f>
        <v>0</v>
      </c>
      <c r="DH147" s="77">
        <f>'[1]Leakage Tree Data'!K48</f>
        <v>0</v>
      </c>
      <c r="DI147" s="77">
        <f>'[1]Leakage Tree Data'!L48</f>
        <v>0</v>
      </c>
      <c r="DJ147" s="77">
        <f>'[1]Leakage Tree Data'!M48</f>
        <v>0</v>
      </c>
      <c r="DK147" s="77">
        <f>'[1]Leakage Tree Data'!N48</f>
        <v>0</v>
      </c>
      <c r="DL147" s="77">
        <f>'[1]Leakage Tree Data'!O48</f>
        <v>0</v>
      </c>
      <c r="DM147" s="77">
        <f>'[1]Leakage Tree Data'!P48</f>
        <v>0</v>
      </c>
      <c r="DN147" s="77">
        <f>'[1]Leakage Tree Data'!Q48</f>
        <v>0</v>
      </c>
      <c r="DO147" s="77">
        <f>'[1]Leakage Tree Data'!R48</f>
        <v>0</v>
      </c>
      <c r="DP147" s="77">
        <f>'[1]Leakage Tree Data'!S48</f>
        <v>0</v>
      </c>
      <c r="DQ147" s="77">
        <f>'[1]Leakage Tree Data'!T48</f>
        <v>0</v>
      </c>
      <c r="DR147" s="77">
        <f>'[1]Leakage Tree Data'!U48</f>
        <v>0</v>
      </c>
      <c r="DS147" s="77">
        <f>'[1]Leakage Tree Data'!V48</f>
        <v>0</v>
      </c>
      <c r="DT147" s="77">
        <f>'[1]Leakage Tree Data'!W48</f>
        <v>0</v>
      </c>
      <c r="DU147" s="77">
        <f>'[1]Leakage Tree Data'!X48</f>
        <v>0</v>
      </c>
      <c r="DV147" s="77">
        <f>'[1]Leakage Tree Data'!Y48</f>
        <v>0</v>
      </c>
      <c r="DW147" s="77">
        <f>'[1]Leakage Tree Data'!Z48</f>
        <v>0</v>
      </c>
      <c r="DX147" s="77">
        <f>'[1]Leakage Tree Data'!AA48</f>
        <v>0</v>
      </c>
      <c r="DY147" s="77">
        <f>'[1]Leakage Tree Data'!AB48</f>
        <v>0</v>
      </c>
      <c r="DZ147" s="77">
        <f>'[1]Leakage Tree Data'!AC48</f>
        <v>0</v>
      </c>
      <c r="EA147" s="77">
        <f>'[1]Leakage Tree Data'!AD48</f>
        <v>0</v>
      </c>
      <c r="EB147" s="77">
        <f>'[1]Leakage Tree Data'!AE48</f>
        <v>0</v>
      </c>
      <c r="EC147" s="65" t="str">
        <f t="shared" si="11"/>
        <v/>
      </c>
      <c r="ED147" s="69" t="str">
        <f t="shared" si="25"/>
        <v/>
      </c>
      <c r="EE147" s="71" t="str">
        <f t="shared" si="12"/>
        <v/>
      </c>
      <c r="EF147" s="71" t="str">
        <f t="shared" si="26"/>
        <v/>
      </c>
      <c r="EG147" s="74" t="str">
        <f t="shared" si="27"/>
        <v/>
      </c>
      <c r="EH147" s="74" t="str">
        <f t="shared" si="13"/>
        <v/>
      </c>
      <c r="EI147" s="79"/>
      <c r="EJ147" s="79"/>
      <c r="EK147" s="80"/>
    </row>
    <row r="148" spans="1:14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65" t="str">
        <f t="shared" si="1"/>
        <v/>
      </c>
      <c r="CB148" s="72" t="str">
        <f t="shared" si="14"/>
        <v/>
      </c>
      <c r="CC148" s="73" t="str">
        <f t="shared" si="15"/>
        <v/>
      </c>
      <c r="CD148" s="72" t="str">
        <f t="shared" si="2"/>
        <v/>
      </c>
      <c r="CE148" s="73" t="str">
        <f t="shared" si="16"/>
        <v/>
      </c>
      <c r="CF148" s="72" t="str">
        <f t="shared" si="3"/>
        <v/>
      </c>
      <c r="CG148" s="73" t="str">
        <f t="shared" si="17"/>
        <v/>
      </c>
      <c r="CH148" s="72" t="str">
        <f t="shared" si="4"/>
        <v/>
      </c>
      <c r="CI148" s="73" t="str">
        <f t="shared" si="18"/>
        <v/>
      </c>
      <c r="CJ148" s="72" t="str">
        <f t="shared" si="5"/>
        <v/>
      </c>
      <c r="CK148" s="73" t="str">
        <f t="shared" si="19"/>
        <v/>
      </c>
      <c r="CL148" s="72" t="str">
        <f t="shared" si="6"/>
        <v/>
      </c>
      <c r="CM148" s="73" t="str">
        <f t="shared" si="20"/>
        <v/>
      </c>
      <c r="CN148" s="72" t="str">
        <f t="shared" si="7"/>
        <v/>
      </c>
      <c r="CO148" s="73" t="str">
        <f t="shared" si="21"/>
        <v/>
      </c>
      <c r="CP148" s="72" t="str">
        <f t="shared" si="8"/>
        <v/>
      </c>
      <c r="CQ148" s="73" t="str">
        <f t="shared" si="22"/>
        <v/>
      </c>
      <c r="CR148" s="72" t="str">
        <f t="shared" si="9"/>
        <v/>
      </c>
      <c r="CS148" s="73" t="str">
        <f t="shared" si="23"/>
        <v/>
      </c>
      <c r="CT148" s="72" t="str">
        <f t="shared" si="10"/>
        <v/>
      </c>
      <c r="CU148" s="73" t="str">
        <f t="shared" si="24"/>
        <v/>
      </c>
      <c r="CV148" s="65" t="str">
        <f t="shared" si="0"/>
        <v/>
      </c>
      <c r="CW148" s="65" t="str">
        <f t="shared" si="0"/>
        <v/>
      </c>
      <c r="CX148" s="77">
        <f>'[1]Leakage Tree Data'!A49</f>
        <v>0</v>
      </c>
      <c r="CY148" s="77">
        <f>'[1]Leakage Tree Data'!B49</f>
        <v>0</v>
      </c>
      <c r="CZ148" s="77">
        <f>'[1]Leakage Tree Data'!C49</f>
        <v>0</v>
      </c>
      <c r="DA148" s="77">
        <f>'[1]Leakage Tree Data'!D49</f>
        <v>0</v>
      </c>
      <c r="DB148" s="77">
        <f>'[1]Leakage Tree Data'!E49</f>
        <v>0</v>
      </c>
      <c r="DC148" s="77">
        <f>'[1]Leakage Tree Data'!F49</f>
        <v>0</v>
      </c>
      <c r="DD148" s="77">
        <f>'[1]Leakage Tree Data'!G49</f>
        <v>0</v>
      </c>
      <c r="DE148" s="77">
        <f>'[1]Leakage Tree Data'!H49</f>
        <v>0</v>
      </c>
      <c r="DF148" s="77">
        <f>'[1]Leakage Tree Data'!I49</f>
        <v>0</v>
      </c>
      <c r="DG148" s="77">
        <f>'[1]Leakage Tree Data'!J49</f>
        <v>0</v>
      </c>
      <c r="DH148" s="77">
        <f>'[1]Leakage Tree Data'!K49</f>
        <v>0</v>
      </c>
      <c r="DI148" s="77">
        <f>'[1]Leakage Tree Data'!L49</f>
        <v>0</v>
      </c>
      <c r="DJ148" s="77">
        <f>'[1]Leakage Tree Data'!M49</f>
        <v>0</v>
      </c>
      <c r="DK148" s="77">
        <f>'[1]Leakage Tree Data'!N49</f>
        <v>0</v>
      </c>
      <c r="DL148" s="77">
        <f>'[1]Leakage Tree Data'!O49</f>
        <v>0</v>
      </c>
      <c r="DM148" s="77">
        <f>'[1]Leakage Tree Data'!P49</f>
        <v>0</v>
      </c>
      <c r="DN148" s="77">
        <f>'[1]Leakage Tree Data'!Q49</f>
        <v>0</v>
      </c>
      <c r="DO148" s="77">
        <f>'[1]Leakage Tree Data'!R49</f>
        <v>0</v>
      </c>
      <c r="DP148" s="77">
        <f>'[1]Leakage Tree Data'!S49</f>
        <v>0</v>
      </c>
      <c r="DQ148" s="77">
        <f>'[1]Leakage Tree Data'!T49</f>
        <v>0</v>
      </c>
      <c r="DR148" s="77">
        <f>'[1]Leakage Tree Data'!U49</f>
        <v>0</v>
      </c>
      <c r="DS148" s="77">
        <f>'[1]Leakage Tree Data'!V49</f>
        <v>0</v>
      </c>
      <c r="DT148" s="77">
        <f>'[1]Leakage Tree Data'!W49</f>
        <v>0</v>
      </c>
      <c r="DU148" s="77">
        <f>'[1]Leakage Tree Data'!X49</f>
        <v>0</v>
      </c>
      <c r="DV148" s="77">
        <f>'[1]Leakage Tree Data'!Y49</f>
        <v>0</v>
      </c>
      <c r="DW148" s="77">
        <f>'[1]Leakage Tree Data'!Z49</f>
        <v>0</v>
      </c>
      <c r="DX148" s="77">
        <f>'[1]Leakage Tree Data'!AA49</f>
        <v>0</v>
      </c>
      <c r="DY148" s="77">
        <f>'[1]Leakage Tree Data'!AB49</f>
        <v>0</v>
      </c>
      <c r="DZ148" s="77">
        <f>'[1]Leakage Tree Data'!AC49</f>
        <v>0</v>
      </c>
      <c r="EA148" s="77">
        <f>'[1]Leakage Tree Data'!AD49</f>
        <v>0</v>
      </c>
      <c r="EB148" s="77">
        <f>'[1]Leakage Tree Data'!AE49</f>
        <v>0</v>
      </c>
      <c r="EC148" s="65" t="str">
        <f t="shared" si="11"/>
        <v/>
      </c>
      <c r="ED148" s="69" t="str">
        <f t="shared" si="25"/>
        <v/>
      </c>
      <c r="EE148" s="71" t="str">
        <f t="shared" si="12"/>
        <v/>
      </c>
      <c r="EF148" s="71" t="str">
        <f t="shared" si="26"/>
        <v/>
      </c>
      <c r="EG148" s="74" t="str">
        <f t="shared" si="27"/>
        <v/>
      </c>
      <c r="EH148" s="74" t="str">
        <f t="shared" si="13"/>
        <v/>
      </c>
      <c r="EI148" s="79"/>
      <c r="EJ148" s="79"/>
      <c r="EK148" s="80"/>
    </row>
    <row r="149" spans="1:14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65" t="str">
        <f t="shared" si="1"/>
        <v/>
      </c>
      <c r="CB149" s="72" t="str">
        <f t="shared" si="14"/>
        <v/>
      </c>
      <c r="CC149" s="73" t="str">
        <f t="shared" si="15"/>
        <v/>
      </c>
      <c r="CD149" s="72" t="str">
        <f t="shared" si="2"/>
        <v/>
      </c>
      <c r="CE149" s="73" t="str">
        <f t="shared" si="16"/>
        <v/>
      </c>
      <c r="CF149" s="72" t="str">
        <f t="shared" si="3"/>
        <v/>
      </c>
      <c r="CG149" s="73" t="str">
        <f t="shared" si="17"/>
        <v/>
      </c>
      <c r="CH149" s="72" t="str">
        <f t="shared" si="4"/>
        <v/>
      </c>
      <c r="CI149" s="73" t="str">
        <f t="shared" si="18"/>
        <v/>
      </c>
      <c r="CJ149" s="72" t="str">
        <f t="shared" si="5"/>
        <v/>
      </c>
      <c r="CK149" s="73" t="str">
        <f t="shared" si="19"/>
        <v/>
      </c>
      <c r="CL149" s="72" t="str">
        <f t="shared" si="6"/>
        <v/>
      </c>
      <c r="CM149" s="73" t="str">
        <f t="shared" si="20"/>
        <v/>
      </c>
      <c r="CN149" s="72" t="str">
        <f t="shared" si="7"/>
        <v/>
      </c>
      <c r="CO149" s="73" t="str">
        <f t="shared" si="21"/>
        <v/>
      </c>
      <c r="CP149" s="72" t="str">
        <f t="shared" si="8"/>
        <v/>
      </c>
      <c r="CQ149" s="73" t="str">
        <f t="shared" si="22"/>
        <v/>
      </c>
      <c r="CR149" s="72" t="str">
        <f t="shared" si="9"/>
        <v/>
      </c>
      <c r="CS149" s="73" t="str">
        <f t="shared" si="23"/>
        <v/>
      </c>
      <c r="CT149" s="72" t="str">
        <f t="shared" si="10"/>
        <v/>
      </c>
      <c r="CU149" s="73" t="str">
        <f t="shared" si="24"/>
        <v/>
      </c>
      <c r="CV149" s="65" t="str">
        <f t="shared" si="0"/>
        <v/>
      </c>
      <c r="CW149" s="65" t="str">
        <f t="shared" si="0"/>
        <v/>
      </c>
      <c r="CX149" s="77">
        <f>'[1]Leakage Tree Data'!A50</f>
        <v>0</v>
      </c>
      <c r="CY149" s="77">
        <f>'[1]Leakage Tree Data'!B50</f>
        <v>0</v>
      </c>
      <c r="CZ149" s="77">
        <f>'[1]Leakage Tree Data'!C50</f>
        <v>0</v>
      </c>
      <c r="DA149" s="77">
        <f>'[1]Leakage Tree Data'!D50</f>
        <v>0</v>
      </c>
      <c r="DB149" s="77">
        <f>'[1]Leakage Tree Data'!E50</f>
        <v>0</v>
      </c>
      <c r="DC149" s="77">
        <f>'[1]Leakage Tree Data'!F50</f>
        <v>0</v>
      </c>
      <c r="DD149" s="77">
        <f>'[1]Leakage Tree Data'!G50</f>
        <v>0</v>
      </c>
      <c r="DE149" s="77">
        <f>'[1]Leakage Tree Data'!H50</f>
        <v>0</v>
      </c>
      <c r="DF149" s="77">
        <f>'[1]Leakage Tree Data'!I50</f>
        <v>0</v>
      </c>
      <c r="DG149" s="77">
        <f>'[1]Leakage Tree Data'!J50</f>
        <v>0</v>
      </c>
      <c r="DH149" s="77">
        <f>'[1]Leakage Tree Data'!K50</f>
        <v>0</v>
      </c>
      <c r="DI149" s="77">
        <f>'[1]Leakage Tree Data'!L50</f>
        <v>0</v>
      </c>
      <c r="DJ149" s="77">
        <f>'[1]Leakage Tree Data'!M50</f>
        <v>0</v>
      </c>
      <c r="DK149" s="77">
        <f>'[1]Leakage Tree Data'!N50</f>
        <v>0</v>
      </c>
      <c r="DL149" s="77">
        <f>'[1]Leakage Tree Data'!O50</f>
        <v>0</v>
      </c>
      <c r="DM149" s="77">
        <f>'[1]Leakage Tree Data'!P50</f>
        <v>0</v>
      </c>
      <c r="DN149" s="77">
        <f>'[1]Leakage Tree Data'!Q50</f>
        <v>0</v>
      </c>
      <c r="DO149" s="77">
        <f>'[1]Leakage Tree Data'!R50</f>
        <v>0</v>
      </c>
      <c r="DP149" s="77">
        <f>'[1]Leakage Tree Data'!S50</f>
        <v>0</v>
      </c>
      <c r="DQ149" s="77">
        <f>'[1]Leakage Tree Data'!T50</f>
        <v>0</v>
      </c>
      <c r="DR149" s="77">
        <f>'[1]Leakage Tree Data'!U50</f>
        <v>0</v>
      </c>
      <c r="DS149" s="77">
        <f>'[1]Leakage Tree Data'!V50</f>
        <v>0</v>
      </c>
      <c r="DT149" s="77">
        <f>'[1]Leakage Tree Data'!W50</f>
        <v>0</v>
      </c>
      <c r="DU149" s="77">
        <f>'[1]Leakage Tree Data'!X50</f>
        <v>0</v>
      </c>
      <c r="DV149" s="77">
        <f>'[1]Leakage Tree Data'!Y50</f>
        <v>0</v>
      </c>
      <c r="DW149" s="77">
        <f>'[1]Leakage Tree Data'!Z50</f>
        <v>0</v>
      </c>
      <c r="DX149" s="77">
        <f>'[1]Leakage Tree Data'!AA50</f>
        <v>0</v>
      </c>
      <c r="DY149" s="77">
        <f>'[1]Leakage Tree Data'!AB50</f>
        <v>0</v>
      </c>
      <c r="DZ149" s="77">
        <f>'[1]Leakage Tree Data'!AC50</f>
        <v>0</v>
      </c>
      <c r="EA149" s="77">
        <f>'[1]Leakage Tree Data'!AD50</f>
        <v>0</v>
      </c>
      <c r="EB149" s="77">
        <f>'[1]Leakage Tree Data'!AE50</f>
        <v>0</v>
      </c>
      <c r="EC149" s="65" t="str">
        <f t="shared" si="11"/>
        <v/>
      </c>
      <c r="ED149" s="69" t="str">
        <f t="shared" si="25"/>
        <v/>
      </c>
      <c r="EE149" s="71" t="str">
        <f t="shared" si="12"/>
        <v/>
      </c>
      <c r="EF149" s="71" t="str">
        <f t="shared" si="26"/>
        <v/>
      </c>
      <c r="EG149" s="74" t="str">
        <f t="shared" si="27"/>
        <v/>
      </c>
      <c r="EH149" s="74" t="str">
        <f t="shared" si="13"/>
        <v/>
      </c>
      <c r="EI149" s="79"/>
      <c r="EJ149" s="79"/>
      <c r="EK149" s="80"/>
    </row>
    <row r="150" spans="1:14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65" t="str">
        <f t="shared" si="1"/>
        <v/>
      </c>
      <c r="CB150" s="72" t="str">
        <f t="shared" si="14"/>
        <v/>
      </c>
      <c r="CC150" s="73" t="str">
        <f t="shared" si="15"/>
        <v/>
      </c>
      <c r="CD150" s="72" t="str">
        <f t="shared" si="2"/>
        <v/>
      </c>
      <c r="CE150" s="73" t="str">
        <f t="shared" si="16"/>
        <v/>
      </c>
      <c r="CF150" s="72" t="str">
        <f t="shared" si="3"/>
        <v/>
      </c>
      <c r="CG150" s="73" t="str">
        <f t="shared" si="17"/>
        <v/>
      </c>
      <c r="CH150" s="72" t="str">
        <f t="shared" si="4"/>
        <v/>
      </c>
      <c r="CI150" s="73" t="str">
        <f t="shared" si="18"/>
        <v/>
      </c>
      <c r="CJ150" s="72" t="str">
        <f t="shared" si="5"/>
        <v/>
      </c>
      <c r="CK150" s="73" t="str">
        <f t="shared" si="19"/>
        <v/>
      </c>
      <c r="CL150" s="72" t="str">
        <f t="shared" si="6"/>
        <v/>
      </c>
      <c r="CM150" s="73" t="str">
        <f t="shared" si="20"/>
        <v/>
      </c>
      <c r="CN150" s="72" t="str">
        <f t="shared" si="7"/>
        <v/>
      </c>
      <c r="CO150" s="73" t="str">
        <f t="shared" si="21"/>
        <v/>
      </c>
      <c r="CP150" s="72" t="str">
        <f t="shared" si="8"/>
        <v/>
      </c>
      <c r="CQ150" s="73" t="str">
        <f t="shared" si="22"/>
        <v/>
      </c>
      <c r="CR150" s="72" t="str">
        <f t="shared" si="9"/>
        <v/>
      </c>
      <c r="CS150" s="73" t="str">
        <f t="shared" si="23"/>
        <v/>
      </c>
      <c r="CT150" s="72" t="str">
        <f t="shared" si="10"/>
        <v/>
      </c>
      <c r="CU150" s="73" t="str">
        <f t="shared" si="24"/>
        <v/>
      </c>
      <c r="CV150" s="65" t="str">
        <f t="shared" si="0"/>
        <v/>
      </c>
      <c r="CW150" s="65" t="str">
        <f t="shared" si="0"/>
        <v/>
      </c>
      <c r="CX150" s="77">
        <f>'[1]Leakage Tree Data'!A51</f>
        <v>0</v>
      </c>
      <c r="CY150" s="77">
        <f>'[1]Leakage Tree Data'!B51</f>
        <v>0</v>
      </c>
      <c r="CZ150" s="77">
        <f>'[1]Leakage Tree Data'!C51</f>
        <v>0</v>
      </c>
      <c r="DA150" s="77">
        <f>'[1]Leakage Tree Data'!D51</f>
        <v>0</v>
      </c>
      <c r="DB150" s="77">
        <f>'[1]Leakage Tree Data'!E51</f>
        <v>0</v>
      </c>
      <c r="DC150" s="77">
        <f>'[1]Leakage Tree Data'!F51</f>
        <v>0</v>
      </c>
      <c r="DD150" s="77">
        <f>'[1]Leakage Tree Data'!G51</f>
        <v>0</v>
      </c>
      <c r="DE150" s="77">
        <f>'[1]Leakage Tree Data'!H51</f>
        <v>0</v>
      </c>
      <c r="DF150" s="77">
        <f>'[1]Leakage Tree Data'!I51</f>
        <v>0</v>
      </c>
      <c r="DG150" s="77">
        <f>'[1]Leakage Tree Data'!J51</f>
        <v>0</v>
      </c>
      <c r="DH150" s="77">
        <f>'[1]Leakage Tree Data'!K51</f>
        <v>0</v>
      </c>
      <c r="DI150" s="77">
        <f>'[1]Leakage Tree Data'!L51</f>
        <v>0</v>
      </c>
      <c r="DJ150" s="77">
        <f>'[1]Leakage Tree Data'!M51</f>
        <v>0</v>
      </c>
      <c r="DK150" s="77">
        <f>'[1]Leakage Tree Data'!N51</f>
        <v>0</v>
      </c>
      <c r="DL150" s="77">
        <f>'[1]Leakage Tree Data'!O51</f>
        <v>0</v>
      </c>
      <c r="DM150" s="77">
        <f>'[1]Leakage Tree Data'!P51</f>
        <v>0</v>
      </c>
      <c r="DN150" s="77">
        <f>'[1]Leakage Tree Data'!Q51</f>
        <v>0</v>
      </c>
      <c r="DO150" s="77">
        <f>'[1]Leakage Tree Data'!R51</f>
        <v>0</v>
      </c>
      <c r="DP150" s="77">
        <f>'[1]Leakage Tree Data'!S51</f>
        <v>0</v>
      </c>
      <c r="DQ150" s="77">
        <f>'[1]Leakage Tree Data'!T51</f>
        <v>0</v>
      </c>
      <c r="DR150" s="77">
        <f>'[1]Leakage Tree Data'!U51</f>
        <v>0</v>
      </c>
      <c r="DS150" s="77">
        <f>'[1]Leakage Tree Data'!V51</f>
        <v>0</v>
      </c>
      <c r="DT150" s="77">
        <f>'[1]Leakage Tree Data'!W51</f>
        <v>0</v>
      </c>
      <c r="DU150" s="77">
        <f>'[1]Leakage Tree Data'!X51</f>
        <v>0</v>
      </c>
      <c r="DV150" s="77">
        <f>'[1]Leakage Tree Data'!Y51</f>
        <v>0</v>
      </c>
      <c r="DW150" s="77">
        <f>'[1]Leakage Tree Data'!Z51</f>
        <v>0</v>
      </c>
      <c r="DX150" s="77">
        <f>'[1]Leakage Tree Data'!AA51</f>
        <v>0</v>
      </c>
      <c r="DY150" s="77">
        <f>'[1]Leakage Tree Data'!AB51</f>
        <v>0</v>
      </c>
      <c r="DZ150" s="77">
        <f>'[1]Leakage Tree Data'!AC51</f>
        <v>0</v>
      </c>
      <c r="EA150" s="77">
        <f>'[1]Leakage Tree Data'!AD51</f>
        <v>0</v>
      </c>
      <c r="EB150" s="77">
        <f>'[1]Leakage Tree Data'!AE51</f>
        <v>0</v>
      </c>
      <c r="EC150" s="65" t="str">
        <f t="shared" si="11"/>
        <v/>
      </c>
      <c r="ED150" s="69" t="str">
        <f t="shared" si="25"/>
        <v/>
      </c>
      <c r="EE150" s="71" t="str">
        <f t="shared" si="12"/>
        <v/>
      </c>
      <c r="EF150" s="71" t="str">
        <f t="shared" si="26"/>
        <v/>
      </c>
      <c r="EG150" s="74" t="str">
        <f t="shared" si="27"/>
        <v/>
      </c>
      <c r="EH150" s="74" t="str">
        <f t="shared" si="13"/>
        <v/>
      </c>
      <c r="EI150" s="79"/>
      <c r="EJ150" s="79"/>
      <c r="EK150" s="80"/>
    </row>
    <row r="151" spans="1:14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65" t="str">
        <f t="shared" si="1"/>
        <v/>
      </c>
      <c r="CB151" s="72" t="str">
        <f t="shared" si="14"/>
        <v/>
      </c>
      <c r="CC151" s="73" t="str">
        <f t="shared" si="15"/>
        <v/>
      </c>
      <c r="CD151" s="72" t="str">
        <f t="shared" si="2"/>
        <v/>
      </c>
      <c r="CE151" s="73" t="str">
        <f t="shared" si="16"/>
        <v/>
      </c>
      <c r="CF151" s="72" t="str">
        <f t="shared" si="3"/>
        <v/>
      </c>
      <c r="CG151" s="73" t="str">
        <f t="shared" si="17"/>
        <v/>
      </c>
      <c r="CH151" s="72" t="str">
        <f t="shared" si="4"/>
        <v/>
      </c>
      <c r="CI151" s="73" t="str">
        <f t="shared" si="18"/>
        <v/>
      </c>
      <c r="CJ151" s="72" t="str">
        <f t="shared" si="5"/>
        <v/>
      </c>
      <c r="CK151" s="73" t="str">
        <f t="shared" si="19"/>
        <v/>
      </c>
      <c r="CL151" s="72" t="str">
        <f t="shared" si="6"/>
        <v/>
      </c>
      <c r="CM151" s="73" t="str">
        <f t="shared" si="20"/>
        <v/>
      </c>
      <c r="CN151" s="72" t="str">
        <f t="shared" si="7"/>
        <v/>
      </c>
      <c r="CO151" s="73" t="str">
        <f t="shared" si="21"/>
        <v/>
      </c>
      <c r="CP151" s="72" t="str">
        <f t="shared" si="8"/>
        <v/>
      </c>
      <c r="CQ151" s="73" t="str">
        <f t="shared" si="22"/>
        <v/>
      </c>
      <c r="CR151" s="72" t="str">
        <f t="shared" si="9"/>
        <v/>
      </c>
      <c r="CS151" s="73" t="str">
        <f t="shared" si="23"/>
        <v/>
      </c>
      <c r="CT151" s="72" t="str">
        <f t="shared" si="10"/>
        <v/>
      </c>
      <c r="CU151" s="73" t="str">
        <f t="shared" si="24"/>
        <v/>
      </c>
      <c r="CV151" s="65" t="str">
        <f t="shared" si="0"/>
        <v/>
      </c>
      <c r="CW151" s="65" t="str">
        <f t="shared" si="0"/>
        <v/>
      </c>
      <c r="CX151" s="77">
        <f>'[1]Leakage Tree Data'!A52</f>
        <v>0</v>
      </c>
      <c r="CY151" s="77">
        <f>'[1]Leakage Tree Data'!B52</f>
        <v>0</v>
      </c>
      <c r="CZ151" s="77">
        <f>'[1]Leakage Tree Data'!C52</f>
        <v>0</v>
      </c>
      <c r="DA151" s="77">
        <f>'[1]Leakage Tree Data'!D52</f>
        <v>0</v>
      </c>
      <c r="DB151" s="77">
        <f>'[1]Leakage Tree Data'!E52</f>
        <v>0</v>
      </c>
      <c r="DC151" s="77">
        <f>'[1]Leakage Tree Data'!F52</f>
        <v>0</v>
      </c>
      <c r="DD151" s="77">
        <f>'[1]Leakage Tree Data'!G52</f>
        <v>0</v>
      </c>
      <c r="DE151" s="77">
        <f>'[1]Leakage Tree Data'!H52</f>
        <v>0</v>
      </c>
      <c r="DF151" s="77">
        <f>'[1]Leakage Tree Data'!I52</f>
        <v>0</v>
      </c>
      <c r="DG151" s="77">
        <f>'[1]Leakage Tree Data'!J52</f>
        <v>0</v>
      </c>
      <c r="DH151" s="77">
        <f>'[1]Leakage Tree Data'!K52</f>
        <v>0</v>
      </c>
      <c r="DI151" s="77">
        <f>'[1]Leakage Tree Data'!L52</f>
        <v>0</v>
      </c>
      <c r="DJ151" s="77">
        <f>'[1]Leakage Tree Data'!M52</f>
        <v>0</v>
      </c>
      <c r="DK151" s="77">
        <f>'[1]Leakage Tree Data'!N52</f>
        <v>0</v>
      </c>
      <c r="DL151" s="77">
        <f>'[1]Leakage Tree Data'!O52</f>
        <v>0</v>
      </c>
      <c r="DM151" s="77">
        <f>'[1]Leakage Tree Data'!P52</f>
        <v>0</v>
      </c>
      <c r="DN151" s="77">
        <f>'[1]Leakage Tree Data'!Q52</f>
        <v>0</v>
      </c>
      <c r="DO151" s="77">
        <f>'[1]Leakage Tree Data'!R52</f>
        <v>0</v>
      </c>
      <c r="DP151" s="77">
        <f>'[1]Leakage Tree Data'!S52</f>
        <v>0</v>
      </c>
      <c r="DQ151" s="77">
        <f>'[1]Leakage Tree Data'!T52</f>
        <v>0</v>
      </c>
      <c r="DR151" s="77">
        <f>'[1]Leakage Tree Data'!U52</f>
        <v>0</v>
      </c>
      <c r="DS151" s="77">
        <f>'[1]Leakage Tree Data'!V52</f>
        <v>0</v>
      </c>
      <c r="DT151" s="77">
        <f>'[1]Leakage Tree Data'!W52</f>
        <v>0</v>
      </c>
      <c r="DU151" s="77">
        <f>'[1]Leakage Tree Data'!X52</f>
        <v>0</v>
      </c>
      <c r="DV151" s="77">
        <f>'[1]Leakage Tree Data'!Y52</f>
        <v>0</v>
      </c>
      <c r="DW151" s="77">
        <f>'[1]Leakage Tree Data'!Z52</f>
        <v>0</v>
      </c>
      <c r="DX151" s="77">
        <f>'[1]Leakage Tree Data'!AA52</f>
        <v>0</v>
      </c>
      <c r="DY151" s="77">
        <f>'[1]Leakage Tree Data'!AB52</f>
        <v>0</v>
      </c>
      <c r="DZ151" s="77">
        <f>'[1]Leakage Tree Data'!AC52</f>
        <v>0</v>
      </c>
      <c r="EA151" s="77">
        <f>'[1]Leakage Tree Data'!AD52</f>
        <v>0</v>
      </c>
      <c r="EB151" s="77">
        <f>'[1]Leakage Tree Data'!AE52</f>
        <v>0</v>
      </c>
      <c r="EC151" s="65" t="str">
        <f t="shared" si="11"/>
        <v/>
      </c>
      <c r="ED151" s="69" t="str">
        <f t="shared" si="25"/>
        <v/>
      </c>
      <c r="EE151" s="71" t="str">
        <f t="shared" si="12"/>
        <v/>
      </c>
      <c r="EF151" s="71" t="str">
        <f t="shared" si="26"/>
        <v/>
      </c>
      <c r="EG151" s="74" t="str">
        <f t="shared" si="27"/>
        <v/>
      </c>
      <c r="EH151" s="74" t="str">
        <f t="shared" si="13"/>
        <v/>
      </c>
      <c r="EI151" s="79"/>
      <c r="EJ151" s="79"/>
      <c r="EK151" s="80"/>
    </row>
    <row r="152" spans="1:14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65" t="str">
        <f t="shared" si="1"/>
        <v/>
      </c>
      <c r="CB152" s="72" t="str">
        <f t="shared" si="14"/>
        <v/>
      </c>
      <c r="CC152" s="73" t="str">
        <f t="shared" si="15"/>
        <v/>
      </c>
      <c r="CD152" s="72" t="str">
        <f t="shared" si="2"/>
        <v/>
      </c>
      <c r="CE152" s="73" t="str">
        <f t="shared" si="16"/>
        <v/>
      </c>
      <c r="CF152" s="72" t="str">
        <f t="shared" si="3"/>
        <v/>
      </c>
      <c r="CG152" s="73" t="str">
        <f t="shared" si="17"/>
        <v/>
      </c>
      <c r="CH152" s="72" t="str">
        <f t="shared" si="4"/>
        <v/>
      </c>
      <c r="CI152" s="73" t="str">
        <f t="shared" si="18"/>
        <v/>
      </c>
      <c r="CJ152" s="72" t="str">
        <f t="shared" si="5"/>
        <v/>
      </c>
      <c r="CK152" s="73" t="str">
        <f t="shared" si="19"/>
        <v/>
      </c>
      <c r="CL152" s="72" t="str">
        <f t="shared" si="6"/>
        <v/>
      </c>
      <c r="CM152" s="73" t="str">
        <f t="shared" si="20"/>
        <v/>
      </c>
      <c r="CN152" s="72" t="str">
        <f t="shared" si="7"/>
        <v/>
      </c>
      <c r="CO152" s="73" t="str">
        <f t="shared" si="21"/>
        <v/>
      </c>
      <c r="CP152" s="72" t="str">
        <f t="shared" si="8"/>
        <v/>
      </c>
      <c r="CQ152" s="73" t="str">
        <f t="shared" si="22"/>
        <v/>
      </c>
      <c r="CR152" s="72" t="str">
        <f t="shared" si="9"/>
        <v/>
      </c>
      <c r="CS152" s="73" t="str">
        <f t="shared" si="23"/>
        <v/>
      </c>
      <c r="CT152" s="72" t="str">
        <f t="shared" si="10"/>
        <v/>
      </c>
      <c r="CU152" s="73" t="str">
        <f t="shared" si="24"/>
        <v/>
      </c>
      <c r="CV152" s="65" t="str">
        <f t="shared" si="0"/>
        <v/>
      </c>
      <c r="CW152" s="65" t="str">
        <f t="shared" si="0"/>
        <v/>
      </c>
      <c r="CX152" s="77">
        <f>'[1]Leakage Tree Data'!A53</f>
        <v>0</v>
      </c>
      <c r="CY152" s="77">
        <f>'[1]Leakage Tree Data'!B53</f>
        <v>0</v>
      </c>
      <c r="CZ152" s="77">
        <f>'[1]Leakage Tree Data'!C53</f>
        <v>0</v>
      </c>
      <c r="DA152" s="77">
        <f>'[1]Leakage Tree Data'!D53</f>
        <v>0</v>
      </c>
      <c r="DB152" s="77">
        <f>'[1]Leakage Tree Data'!E53</f>
        <v>0</v>
      </c>
      <c r="DC152" s="77">
        <f>'[1]Leakage Tree Data'!F53</f>
        <v>0</v>
      </c>
      <c r="DD152" s="77">
        <f>'[1]Leakage Tree Data'!G53</f>
        <v>0</v>
      </c>
      <c r="DE152" s="77">
        <f>'[1]Leakage Tree Data'!H53</f>
        <v>0</v>
      </c>
      <c r="DF152" s="77">
        <f>'[1]Leakage Tree Data'!I53</f>
        <v>0</v>
      </c>
      <c r="DG152" s="77">
        <f>'[1]Leakage Tree Data'!J53</f>
        <v>0</v>
      </c>
      <c r="DH152" s="77">
        <f>'[1]Leakage Tree Data'!K53</f>
        <v>0</v>
      </c>
      <c r="DI152" s="77">
        <f>'[1]Leakage Tree Data'!L53</f>
        <v>0</v>
      </c>
      <c r="DJ152" s="77">
        <f>'[1]Leakage Tree Data'!M53</f>
        <v>0</v>
      </c>
      <c r="DK152" s="77">
        <f>'[1]Leakage Tree Data'!N53</f>
        <v>0</v>
      </c>
      <c r="DL152" s="77">
        <f>'[1]Leakage Tree Data'!O53</f>
        <v>0</v>
      </c>
      <c r="DM152" s="77">
        <f>'[1]Leakage Tree Data'!P53</f>
        <v>0</v>
      </c>
      <c r="DN152" s="77">
        <f>'[1]Leakage Tree Data'!Q53</f>
        <v>0</v>
      </c>
      <c r="DO152" s="77">
        <f>'[1]Leakage Tree Data'!R53</f>
        <v>0</v>
      </c>
      <c r="DP152" s="77">
        <f>'[1]Leakage Tree Data'!S53</f>
        <v>0</v>
      </c>
      <c r="DQ152" s="77">
        <f>'[1]Leakage Tree Data'!T53</f>
        <v>0</v>
      </c>
      <c r="DR152" s="77">
        <f>'[1]Leakage Tree Data'!U53</f>
        <v>0</v>
      </c>
      <c r="DS152" s="77">
        <f>'[1]Leakage Tree Data'!V53</f>
        <v>0</v>
      </c>
      <c r="DT152" s="77">
        <f>'[1]Leakage Tree Data'!W53</f>
        <v>0</v>
      </c>
      <c r="DU152" s="77">
        <f>'[1]Leakage Tree Data'!X53</f>
        <v>0</v>
      </c>
      <c r="DV152" s="77">
        <f>'[1]Leakage Tree Data'!Y53</f>
        <v>0</v>
      </c>
      <c r="DW152" s="77">
        <f>'[1]Leakage Tree Data'!Z53</f>
        <v>0</v>
      </c>
      <c r="DX152" s="77">
        <f>'[1]Leakage Tree Data'!AA53</f>
        <v>0</v>
      </c>
      <c r="DY152" s="77">
        <f>'[1]Leakage Tree Data'!AB53</f>
        <v>0</v>
      </c>
      <c r="DZ152" s="77">
        <f>'[1]Leakage Tree Data'!AC53</f>
        <v>0</v>
      </c>
      <c r="EA152" s="77">
        <f>'[1]Leakage Tree Data'!AD53</f>
        <v>0</v>
      </c>
      <c r="EB152" s="77">
        <f>'[1]Leakage Tree Data'!AE53</f>
        <v>0</v>
      </c>
      <c r="EC152" s="65" t="str">
        <f t="shared" si="11"/>
        <v/>
      </c>
      <c r="ED152" s="69" t="str">
        <f t="shared" si="25"/>
        <v/>
      </c>
      <c r="EE152" s="71" t="str">
        <f t="shared" si="12"/>
        <v/>
      </c>
      <c r="EF152" s="71" t="str">
        <f t="shared" si="26"/>
        <v/>
      </c>
      <c r="EG152" s="74" t="str">
        <f t="shared" si="27"/>
        <v/>
      </c>
      <c r="EH152" s="74" t="str">
        <f t="shared" si="13"/>
        <v/>
      </c>
      <c r="EI152" s="79"/>
      <c r="EJ152" s="79"/>
      <c r="EK152" s="80"/>
    </row>
    <row r="153" spans="1:14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65" t="str">
        <f t="shared" si="1"/>
        <v/>
      </c>
      <c r="CB153" s="72" t="str">
        <f t="shared" si="14"/>
        <v/>
      </c>
      <c r="CC153" s="73" t="str">
        <f t="shared" si="15"/>
        <v/>
      </c>
      <c r="CD153" s="72" t="str">
        <f t="shared" si="2"/>
        <v/>
      </c>
      <c r="CE153" s="73" t="str">
        <f t="shared" si="16"/>
        <v/>
      </c>
      <c r="CF153" s="72" t="str">
        <f t="shared" si="3"/>
        <v/>
      </c>
      <c r="CG153" s="73" t="str">
        <f t="shared" si="17"/>
        <v/>
      </c>
      <c r="CH153" s="72" t="str">
        <f t="shared" si="4"/>
        <v/>
      </c>
      <c r="CI153" s="73" t="str">
        <f t="shared" si="18"/>
        <v/>
      </c>
      <c r="CJ153" s="72" t="str">
        <f t="shared" si="5"/>
        <v/>
      </c>
      <c r="CK153" s="73" t="str">
        <f t="shared" si="19"/>
        <v/>
      </c>
      <c r="CL153" s="72" t="str">
        <f t="shared" si="6"/>
        <v/>
      </c>
      <c r="CM153" s="73" t="str">
        <f t="shared" si="20"/>
        <v/>
      </c>
      <c r="CN153" s="72" t="str">
        <f t="shared" si="7"/>
        <v/>
      </c>
      <c r="CO153" s="73" t="str">
        <f t="shared" si="21"/>
        <v/>
      </c>
      <c r="CP153" s="72" t="str">
        <f t="shared" si="8"/>
        <v/>
      </c>
      <c r="CQ153" s="73" t="str">
        <f t="shared" si="22"/>
        <v/>
      </c>
      <c r="CR153" s="72" t="str">
        <f t="shared" si="9"/>
        <v/>
      </c>
      <c r="CS153" s="73" t="str">
        <f t="shared" si="23"/>
        <v/>
      </c>
      <c r="CT153" s="72" t="str">
        <f t="shared" si="10"/>
        <v/>
      </c>
      <c r="CU153" s="73" t="str">
        <f t="shared" si="24"/>
        <v/>
      </c>
      <c r="CV153" s="65" t="str">
        <f t="shared" si="0"/>
        <v/>
      </c>
      <c r="CW153" s="65" t="str">
        <f t="shared" si="0"/>
        <v/>
      </c>
      <c r="CX153" s="77">
        <f>'[1]Leakage Tree Data'!A54</f>
        <v>0</v>
      </c>
      <c r="CY153" s="77">
        <f>'[1]Leakage Tree Data'!B54</f>
        <v>0</v>
      </c>
      <c r="CZ153" s="77">
        <f>'[1]Leakage Tree Data'!C54</f>
        <v>0</v>
      </c>
      <c r="DA153" s="77">
        <f>'[1]Leakage Tree Data'!D54</f>
        <v>0</v>
      </c>
      <c r="DB153" s="77">
        <f>'[1]Leakage Tree Data'!E54</f>
        <v>0</v>
      </c>
      <c r="DC153" s="77">
        <f>'[1]Leakage Tree Data'!F54</f>
        <v>0</v>
      </c>
      <c r="DD153" s="77">
        <f>'[1]Leakage Tree Data'!G54</f>
        <v>0</v>
      </c>
      <c r="DE153" s="77">
        <f>'[1]Leakage Tree Data'!H54</f>
        <v>0</v>
      </c>
      <c r="DF153" s="77">
        <f>'[1]Leakage Tree Data'!I54</f>
        <v>0</v>
      </c>
      <c r="DG153" s="77">
        <f>'[1]Leakage Tree Data'!J54</f>
        <v>0</v>
      </c>
      <c r="DH153" s="77">
        <f>'[1]Leakage Tree Data'!K54</f>
        <v>0</v>
      </c>
      <c r="DI153" s="77">
        <f>'[1]Leakage Tree Data'!L54</f>
        <v>0</v>
      </c>
      <c r="DJ153" s="77">
        <f>'[1]Leakage Tree Data'!M54</f>
        <v>0</v>
      </c>
      <c r="DK153" s="77">
        <f>'[1]Leakage Tree Data'!N54</f>
        <v>0</v>
      </c>
      <c r="DL153" s="77">
        <f>'[1]Leakage Tree Data'!O54</f>
        <v>0</v>
      </c>
      <c r="DM153" s="77">
        <f>'[1]Leakage Tree Data'!P54</f>
        <v>0</v>
      </c>
      <c r="DN153" s="77">
        <f>'[1]Leakage Tree Data'!Q54</f>
        <v>0</v>
      </c>
      <c r="DO153" s="77">
        <f>'[1]Leakage Tree Data'!R54</f>
        <v>0</v>
      </c>
      <c r="DP153" s="77">
        <f>'[1]Leakage Tree Data'!S54</f>
        <v>0</v>
      </c>
      <c r="DQ153" s="77">
        <f>'[1]Leakage Tree Data'!T54</f>
        <v>0</v>
      </c>
      <c r="DR153" s="77">
        <f>'[1]Leakage Tree Data'!U54</f>
        <v>0</v>
      </c>
      <c r="DS153" s="77">
        <f>'[1]Leakage Tree Data'!V54</f>
        <v>0</v>
      </c>
      <c r="DT153" s="77">
        <f>'[1]Leakage Tree Data'!W54</f>
        <v>0</v>
      </c>
      <c r="DU153" s="77">
        <f>'[1]Leakage Tree Data'!X54</f>
        <v>0</v>
      </c>
      <c r="DV153" s="77">
        <f>'[1]Leakage Tree Data'!Y54</f>
        <v>0</v>
      </c>
      <c r="DW153" s="77">
        <f>'[1]Leakage Tree Data'!Z54</f>
        <v>0</v>
      </c>
      <c r="DX153" s="77">
        <f>'[1]Leakage Tree Data'!AA54</f>
        <v>0</v>
      </c>
      <c r="DY153" s="77">
        <f>'[1]Leakage Tree Data'!AB54</f>
        <v>0</v>
      </c>
      <c r="DZ153" s="77">
        <f>'[1]Leakage Tree Data'!AC54</f>
        <v>0</v>
      </c>
      <c r="EA153" s="77">
        <f>'[1]Leakage Tree Data'!AD54</f>
        <v>0</v>
      </c>
      <c r="EB153" s="77">
        <f>'[1]Leakage Tree Data'!AE54</f>
        <v>0</v>
      </c>
      <c r="EC153" s="65" t="str">
        <f t="shared" si="11"/>
        <v/>
      </c>
      <c r="ED153" s="69" t="str">
        <f t="shared" si="25"/>
        <v/>
      </c>
      <c r="EE153" s="71" t="str">
        <f t="shared" si="12"/>
        <v/>
      </c>
      <c r="EF153" s="71" t="str">
        <f t="shared" si="26"/>
        <v/>
      </c>
      <c r="EG153" s="74" t="str">
        <f t="shared" si="27"/>
        <v/>
      </c>
      <c r="EH153" s="74" t="str">
        <f t="shared" si="13"/>
        <v/>
      </c>
      <c r="EI153" s="79"/>
      <c r="EJ153" s="79"/>
      <c r="EK153" s="80"/>
    </row>
    <row r="154" spans="1:14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65" t="str">
        <f t="shared" si="1"/>
        <v/>
      </c>
      <c r="CB154" s="72" t="str">
        <f t="shared" si="14"/>
        <v/>
      </c>
      <c r="CC154" s="73" t="str">
        <f t="shared" si="15"/>
        <v/>
      </c>
      <c r="CD154" s="72" t="str">
        <f t="shared" si="2"/>
        <v/>
      </c>
      <c r="CE154" s="73" t="str">
        <f t="shared" si="16"/>
        <v/>
      </c>
      <c r="CF154" s="72" t="str">
        <f t="shared" si="3"/>
        <v/>
      </c>
      <c r="CG154" s="73" t="str">
        <f t="shared" si="17"/>
        <v/>
      </c>
      <c r="CH154" s="72" t="str">
        <f t="shared" si="4"/>
        <v/>
      </c>
      <c r="CI154" s="73" t="str">
        <f t="shared" si="18"/>
        <v/>
      </c>
      <c r="CJ154" s="72" t="str">
        <f t="shared" si="5"/>
        <v/>
      </c>
      <c r="CK154" s="73" t="str">
        <f t="shared" si="19"/>
        <v/>
      </c>
      <c r="CL154" s="72" t="str">
        <f t="shared" si="6"/>
        <v/>
      </c>
      <c r="CM154" s="73" t="str">
        <f t="shared" si="20"/>
        <v/>
      </c>
      <c r="CN154" s="72" t="str">
        <f t="shared" si="7"/>
        <v/>
      </c>
      <c r="CO154" s="73" t="str">
        <f t="shared" si="21"/>
        <v/>
      </c>
      <c r="CP154" s="72" t="str">
        <f t="shared" si="8"/>
        <v/>
      </c>
      <c r="CQ154" s="73" t="str">
        <f t="shared" si="22"/>
        <v/>
      </c>
      <c r="CR154" s="72" t="str">
        <f t="shared" si="9"/>
        <v/>
      </c>
      <c r="CS154" s="73" t="str">
        <f t="shared" si="23"/>
        <v/>
      </c>
      <c r="CT154" s="72" t="str">
        <f t="shared" si="10"/>
        <v/>
      </c>
      <c r="CU154" s="73" t="str">
        <f t="shared" si="24"/>
        <v/>
      </c>
      <c r="CV154" s="65" t="str">
        <f t="shared" si="0"/>
        <v/>
      </c>
      <c r="CW154" s="65" t="str">
        <f t="shared" si="0"/>
        <v/>
      </c>
      <c r="CX154" s="77">
        <f>'[1]Leakage Tree Data'!A55</f>
        <v>0</v>
      </c>
      <c r="CY154" s="77">
        <f>'[1]Leakage Tree Data'!B55</f>
        <v>0</v>
      </c>
      <c r="CZ154" s="77">
        <f>'[1]Leakage Tree Data'!C55</f>
        <v>0</v>
      </c>
      <c r="DA154" s="77">
        <f>'[1]Leakage Tree Data'!D55</f>
        <v>0</v>
      </c>
      <c r="DB154" s="77">
        <f>'[1]Leakage Tree Data'!E55</f>
        <v>0</v>
      </c>
      <c r="DC154" s="77">
        <f>'[1]Leakage Tree Data'!F55</f>
        <v>0</v>
      </c>
      <c r="DD154" s="77">
        <f>'[1]Leakage Tree Data'!G55</f>
        <v>0</v>
      </c>
      <c r="DE154" s="77">
        <f>'[1]Leakage Tree Data'!H55</f>
        <v>0</v>
      </c>
      <c r="DF154" s="77">
        <f>'[1]Leakage Tree Data'!I55</f>
        <v>0</v>
      </c>
      <c r="DG154" s="77">
        <f>'[1]Leakage Tree Data'!J55</f>
        <v>0</v>
      </c>
      <c r="DH154" s="77">
        <f>'[1]Leakage Tree Data'!K55</f>
        <v>0</v>
      </c>
      <c r="DI154" s="77">
        <f>'[1]Leakage Tree Data'!L55</f>
        <v>0</v>
      </c>
      <c r="DJ154" s="77">
        <f>'[1]Leakage Tree Data'!M55</f>
        <v>0</v>
      </c>
      <c r="DK154" s="77">
        <f>'[1]Leakage Tree Data'!N55</f>
        <v>0</v>
      </c>
      <c r="DL154" s="77">
        <f>'[1]Leakage Tree Data'!O55</f>
        <v>0</v>
      </c>
      <c r="DM154" s="77">
        <f>'[1]Leakage Tree Data'!P55</f>
        <v>0</v>
      </c>
      <c r="DN154" s="77">
        <f>'[1]Leakage Tree Data'!Q55</f>
        <v>0</v>
      </c>
      <c r="DO154" s="77">
        <f>'[1]Leakage Tree Data'!R55</f>
        <v>0</v>
      </c>
      <c r="DP154" s="77">
        <f>'[1]Leakage Tree Data'!S55</f>
        <v>0</v>
      </c>
      <c r="DQ154" s="77">
        <f>'[1]Leakage Tree Data'!T55</f>
        <v>0</v>
      </c>
      <c r="DR154" s="77">
        <f>'[1]Leakage Tree Data'!U55</f>
        <v>0</v>
      </c>
      <c r="DS154" s="77">
        <f>'[1]Leakage Tree Data'!V55</f>
        <v>0</v>
      </c>
      <c r="DT154" s="77">
        <f>'[1]Leakage Tree Data'!W55</f>
        <v>0</v>
      </c>
      <c r="DU154" s="77">
        <f>'[1]Leakage Tree Data'!X55</f>
        <v>0</v>
      </c>
      <c r="DV154" s="77">
        <f>'[1]Leakage Tree Data'!Y55</f>
        <v>0</v>
      </c>
      <c r="DW154" s="77">
        <f>'[1]Leakage Tree Data'!Z55</f>
        <v>0</v>
      </c>
      <c r="DX154" s="77">
        <f>'[1]Leakage Tree Data'!AA55</f>
        <v>0</v>
      </c>
      <c r="DY154" s="77">
        <f>'[1]Leakage Tree Data'!AB55</f>
        <v>0</v>
      </c>
      <c r="DZ154" s="77">
        <f>'[1]Leakage Tree Data'!AC55</f>
        <v>0</v>
      </c>
      <c r="EA154" s="77">
        <f>'[1]Leakage Tree Data'!AD55</f>
        <v>0</v>
      </c>
      <c r="EB154" s="77">
        <f>'[1]Leakage Tree Data'!AE55</f>
        <v>0</v>
      </c>
      <c r="EC154" s="65" t="str">
        <f t="shared" si="11"/>
        <v/>
      </c>
      <c r="ED154" s="69" t="str">
        <f t="shared" si="25"/>
        <v/>
      </c>
      <c r="EE154" s="71" t="str">
        <f t="shared" si="12"/>
        <v/>
      </c>
      <c r="EF154" s="71" t="str">
        <f t="shared" si="26"/>
        <v/>
      </c>
      <c r="EG154" s="74" t="str">
        <f t="shared" si="27"/>
        <v/>
      </c>
      <c r="EH154" s="74" t="str">
        <f t="shared" si="13"/>
        <v/>
      </c>
      <c r="EI154" s="79"/>
      <c r="EJ154" s="79"/>
      <c r="EK154" s="80"/>
    </row>
    <row r="155" spans="1:14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65" t="str">
        <f t="shared" si="1"/>
        <v/>
      </c>
      <c r="CB155" s="72" t="str">
        <f t="shared" si="14"/>
        <v/>
      </c>
      <c r="CC155" s="73" t="str">
        <f t="shared" si="15"/>
        <v/>
      </c>
      <c r="CD155" s="72" t="str">
        <f t="shared" si="2"/>
        <v/>
      </c>
      <c r="CE155" s="73" t="str">
        <f t="shared" si="16"/>
        <v/>
      </c>
      <c r="CF155" s="72" t="str">
        <f t="shared" si="3"/>
        <v/>
      </c>
      <c r="CG155" s="73" t="str">
        <f t="shared" si="17"/>
        <v/>
      </c>
      <c r="CH155" s="72" t="str">
        <f t="shared" si="4"/>
        <v/>
      </c>
      <c r="CI155" s="73" t="str">
        <f t="shared" si="18"/>
        <v/>
      </c>
      <c r="CJ155" s="72" t="str">
        <f t="shared" si="5"/>
        <v/>
      </c>
      <c r="CK155" s="73" t="str">
        <f t="shared" si="19"/>
        <v/>
      </c>
      <c r="CL155" s="72" t="str">
        <f t="shared" si="6"/>
        <v/>
      </c>
      <c r="CM155" s="73" t="str">
        <f t="shared" si="20"/>
        <v/>
      </c>
      <c r="CN155" s="72" t="str">
        <f t="shared" si="7"/>
        <v/>
      </c>
      <c r="CO155" s="73" t="str">
        <f t="shared" si="21"/>
        <v/>
      </c>
      <c r="CP155" s="72" t="str">
        <f t="shared" si="8"/>
        <v/>
      </c>
      <c r="CQ155" s="73" t="str">
        <f t="shared" si="22"/>
        <v/>
      </c>
      <c r="CR155" s="72" t="str">
        <f t="shared" si="9"/>
        <v/>
      </c>
      <c r="CS155" s="73" t="str">
        <f t="shared" si="23"/>
        <v/>
      </c>
      <c r="CT155" s="72" t="str">
        <f t="shared" si="10"/>
        <v/>
      </c>
      <c r="CU155" s="73" t="str">
        <f t="shared" si="24"/>
        <v/>
      </c>
      <c r="CV155" s="65" t="str">
        <f t="shared" si="0"/>
        <v/>
      </c>
      <c r="CW155" s="65" t="str">
        <f t="shared" si="0"/>
        <v/>
      </c>
      <c r="CX155" s="77">
        <f>'[1]Leakage Tree Data'!A56</f>
        <v>0</v>
      </c>
      <c r="CY155" s="77">
        <f>'[1]Leakage Tree Data'!B56</f>
        <v>0</v>
      </c>
      <c r="CZ155" s="77">
        <f>'[1]Leakage Tree Data'!C56</f>
        <v>0</v>
      </c>
      <c r="DA155" s="77">
        <f>'[1]Leakage Tree Data'!D56</f>
        <v>0</v>
      </c>
      <c r="DB155" s="77">
        <f>'[1]Leakage Tree Data'!E56</f>
        <v>0</v>
      </c>
      <c r="DC155" s="77">
        <f>'[1]Leakage Tree Data'!F56</f>
        <v>0</v>
      </c>
      <c r="DD155" s="77">
        <f>'[1]Leakage Tree Data'!G56</f>
        <v>0</v>
      </c>
      <c r="DE155" s="77">
        <f>'[1]Leakage Tree Data'!H56</f>
        <v>0</v>
      </c>
      <c r="DF155" s="77">
        <f>'[1]Leakage Tree Data'!I56</f>
        <v>0</v>
      </c>
      <c r="DG155" s="77">
        <f>'[1]Leakage Tree Data'!J56</f>
        <v>0</v>
      </c>
      <c r="DH155" s="77">
        <f>'[1]Leakage Tree Data'!K56</f>
        <v>0</v>
      </c>
      <c r="DI155" s="77">
        <f>'[1]Leakage Tree Data'!L56</f>
        <v>0</v>
      </c>
      <c r="DJ155" s="77">
        <f>'[1]Leakage Tree Data'!M56</f>
        <v>0</v>
      </c>
      <c r="DK155" s="77">
        <f>'[1]Leakage Tree Data'!N56</f>
        <v>0</v>
      </c>
      <c r="DL155" s="77">
        <f>'[1]Leakage Tree Data'!O56</f>
        <v>0</v>
      </c>
      <c r="DM155" s="77">
        <f>'[1]Leakage Tree Data'!P56</f>
        <v>0</v>
      </c>
      <c r="DN155" s="77">
        <f>'[1]Leakage Tree Data'!Q56</f>
        <v>0</v>
      </c>
      <c r="DO155" s="77">
        <f>'[1]Leakage Tree Data'!R56</f>
        <v>0</v>
      </c>
      <c r="DP155" s="77">
        <f>'[1]Leakage Tree Data'!S56</f>
        <v>0</v>
      </c>
      <c r="DQ155" s="77">
        <f>'[1]Leakage Tree Data'!T56</f>
        <v>0</v>
      </c>
      <c r="DR155" s="77">
        <f>'[1]Leakage Tree Data'!U56</f>
        <v>0</v>
      </c>
      <c r="DS155" s="77">
        <f>'[1]Leakage Tree Data'!V56</f>
        <v>0</v>
      </c>
      <c r="DT155" s="77">
        <f>'[1]Leakage Tree Data'!W56</f>
        <v>0</v>
      </c>
      <c r="DU155" s="77">
        <f>'[1]Leakage Tree Data'!X56</f>
        <v>0</v>
      </c>
      <c r="DV155" s="77">
        <f>'[1]Leakage Tree Data'!Y56</f>
        <v>0</v>
      </c>
      <c r="DW155" s="77">
        <f>'[1]Leakage Tree Data'!Z56</f>
        <v>0</v>
      </c>
      <c r="DX155" s="77">
        <f>'[1]Leakage Tree Data'!AA56</f>
        <v>0</v>
      </c>
      <c r="DY155" s="77">
        <f>'[1]Leakage Tree Data'!AB56</f>
        <v>0</v>
      </c>
      <c r="DZ155" s="77">
        <f>'[1]Leakage Tree Data'!AC56</f>
        <v>0</v>
      </c>
      <c r="EA155" s="77">
        <f>'[1]Leakage Tree Data'!AD56</f>
        <v>0</v>
      </c>
      <c r="EB155" s="77">
        <f>'[1]Leakage Tree Data'!AE56</f>
        <v>0</v>
      </c>
      <c r="EC155" s="65" t="str">
        <f t="shared" si="11"/>
        <v/>
      </c>
      <c r="ED155" s="69" t="str">
        <f t="shared" si="25"/>
        <v/>
      </c>
      <c r="EE155" s="71" t="str">
        <f t="shared" si="12"/>
        <v/>
      </c>
      <c r="EF155" s="71" t="str">
        <f t="shared" si="26"/>
        <v/>
      </c>
      <c r="EG155" s="74" t="str">
        <f t="shared" si="27"/>
        <v/>
      </c>
      <c r="EH155" s="74" t="str">
        <f t="shared" si="13"/>
        <v/>
      </c>
      <c r="EI155" s="79"/>
      <c r="EJ155" s="79"/>
      <c r="EK155" s="80"/>
    </row>
    <row r="156" spans="1:14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65" t="str">
        <f t="shared" si="1"/>
        <v/>
      </c>
      <c r="CB156" s="72" t="str">
        <f t="shared" si="14"/>
        <v/>
      </c>
      <c r="CC156" s="73" t="str">
        <f t="shared" si="15"/>
        <v/>
      </c>
      <c r="CD156" s="72" t="str">
        <f t="shared" si="2"/>
        <v/>
      </c>
      <c r="CE156" s="73" t="str">
        <f t="shared" si="16"/>
        <v/>
      </c>
      <c r="CF156" s="72" t="str">
        <f t="shared" si="3"/>
        <v/>
      </c>
      <c r="CG156" s="73" t="str">
        <f t="shared" si="17"/>
        <v/>
      </c>
      <c r="CH156" s="72" t="str">
        <f t="shared" si="4"/>
        <v/>
      </c>
      <c r="CI156" s="73" t="str">
        <f t="shared" si="18"/>
        <v/>
      </c>
      <c r="CJ156" s="72" t="str">
        <f t="shared" si="5"/>
        <v/>
      </c>
      <c r="CK156" s="73" t="str">
        <f t="shared" si="19"/>
        <v/>
      </c>
      <c r="CL156" s="72" t="str">
        <f t="shared" si="6"/>
        <v/>
      </c>
      <c r="CM156" s="73" t="str">
        <f t="shared" si="20"/>
        <v/>
      </c>
      <c r="CN156" s="72" t="str">
        <f t="shared" si="7"/>
        <v/>
      </c>
      <c r="CO156" s="73" t="str">
        <f t="shared" si="21"/>
        <v/>
      </c>
      <c r="CP156" s="72" t="str">
        <f t="shared" si="8"/>
        <v/>
      </c>
      <c r="CQ156" s="73" t="str">
        <f t="shared" si="22"/>
        <v/>
      </c>
      <c r="CR156" s="72" t="str">
        <f t="shared" si="9"/>
        <v/>
      </c>
      <c r="CS156" s="73" t="str">
        <f t="shared" si="23"/>
        <v/>
      </c>
      <c r="CT156" s="72" t="str">
        <f t="shared" si="10"/>
        <v/>
      </c>
      <c r="CU156" s="73" t="str">
        <f t="shared" si="24"/>
        <v/>
      </c>
      <c r="CV156" s="65" t="str">
        <f t="shared" si="0"/>
        <v/>
      </c>
      <c r="CW156" s="65" t="str">
        <f t="shared" si="0"/>
        <v/>
      </c>
      <c r="CX156" s="77">
        <f>'[1]Leakage Tree Data'!A57</f>
        <v>0</v>
      </c>
      <c r="CY156" s="77">
        <f>'[1]Leakage Tree Data'!B57</f>
        <v>0</v>
      </c>
      <c r="CZ156" s="77">
        <f>'[1]Leakage Tree Data'!C57</f>
        <v>0</v>
      </c>
      <c r="DA156" s="77">
        <f>'[1]Leakage Tree Data'!D57</f>
        <v>0</v>
      </c>
      <c r="DB156" s="77">
        <f>'[1]Leakage Tree Data'!E57</f>
        <v>0</v>
      </c>
      <c r="DC156" s="77">
        <f>'[1]Leakage Tree Data'!F57</f>
        <v>0</v>
      </c>
      <c r="DD156" s="77">
        <f>'[1]Leakage Tree Data'!G57</f>
        <v>0</v>
      </c>
      <c r="DE156" s="77">
        <f>'[1]Leakage Tree Data'!H57</f>
        <v>0</v>
      </c>
      <c r="DF156" s="77">
        <f>'[1]Leakage Tree Data'!I57</f>
        <v>0</v>
      </c>
      <c r="DG156" s="77">
        <f>'[1]Leakage Tree Data'!J57</f>
        <v>0</v>
      </c>
      <c r="DH156" s="77">
        <f>'[1]Leakage Tree Data'!K57</f>
        <v>0</v>
      </c>
      <c r="DI156" s="77">
        <f>'[1]Leakage Tree Data'!L57</f>
        <v>0</v>
      </c>
      <c r="DJ156" s="77">
        <f>'[1]Leakage Tree Data'!M57</f>
        <v>0</v>
      </c>
      <c r="DK156" s="77">
        <f>'[1]Leakage Tree Data'!N57</f>
        <v>0</v>
      </c>
      <c r="DL156" s="77">
        <f>'[1]Leakage Tree Data'!O57</f>
        <v>0</v>
      </c>
      <c r="DM156" s="77">
        <f>'[1]Leakage Tree Data'!P57</f>
        <v>0</v>
      </c>
      <c r="DN156" s="77">
        <f>'[1]Leakage Tree Data'!Q57</f>
        <v>0</v>
      </c>
      <c r="DO156" s="77">
        <f>'[1]Leakage Tree Data'!R57</f>
        <v>0</v>
      </c>
      <c r="DP156" s="77">
        <f>'[1]Leakage Tree Data'!S57</f>
        <v>0</v>
      </c>
      <c r="DQ156" s="77">
        <f>'[1]Leakage Tree Data'!T57</f>
        <v>0</v>
      </c>
      <c r="DR156" s="77">
        <f>'[1]Leakage Tree Data'!U57</f>
        <v>0</v>
      </c>
      <c r="DS156" s="77">
        <f>'[1]Leakage Tree Data'!V57</f>
        <v>0</v>
      </c>
      <c r="DT156" s="77">
        <f>'[1]Leakage Tree Data'!W57</f>
        <v>0</v>
      </c>
      <c r="DU156" s="77">
        <f>'[1]Leakage Tree Data'!X57</f>
        <v>0</v>
      </c>
      <c r="DV156" s="77">
        <f>'[1]Leakage Tree Data'!Y57</f>
        <v>0</v>
      </c>
      <c r="DW156" s="77">
        <f>'[1]Leakage Tree Data'!Z57</f>
        <v>0</v>
      </c>
      <c r="DX156" s="77">
        <f>'[1]Leakage Tree Data'!AA57</f>
        <v>0</v>
      </c>
      <c r="DY156" s="77">
        <f>'[1]Leakage Tree Data'!AB57</f>
        <v>0</v>
      </c>
      <c r="DZ156" s="77">
        <f>'[1]Leakage Tree Data'!AC57</f>
        <v>0</v>
      </c>
      <c r="EA156" s="77">
        <f>'[1]Leakage Tree Data'!AD57</f>
        <v>0</v>
      </c>
      <c r="EB156" s="77">
        <f>'[1]Leakage Tree Data'!AE57</f>
        <v>0</v>
      </c>
      <c r="EC156" s="65" t="str">
        <f t="shared" si="11"/>
        <v/>
      </c>
      <c r="ED156" s="69" t="str">
        <f t="shared" si="25"/>
        <v/>
      </c>
      <c r="EE156" s="71" t="str">
        <f t="shared" si="12"/>
        <v/>
      </c>
      <c r="EF156" s="71" t="str">
        <f t="shared" si="26"/>
        <v/>
      </c>
      <c r="EG156" s="74" t="str">
        <f t="shared" si="27"/>
        <v/>
      </c>
      <c r="EH156" s="74" t="str">
        <f t="shared" si="13"/>
        <v/>
      </c>
      <c r="EI156" s="79"/>
      <c r="EJ156" s="79"/>
      <c r="EK156" s="80"/>
    </row>
    <row r="157" spans="1:14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65" t="str">
        <f t="shared" si="1"/>
        <v/>
      </c>
      <c r="CB157" s="72" t="str">
        <f t="shared" si="14"/>
        <v/>
      </c>
      <c r="CC157" s="73" t="str">
        <f t="shared" si="15"/>
        <v/>
      </c>
      <c r="CD157" s="72" t="str">
        <f t="shared" si="2"/>
        <v/>
      </c>
      <c r="CE157" s="73" t="str">
        <f t="shared" si="16"/>
        <v/>
      </c>
      <c r="CF157" s="72" t="str">
        <f t="shared" si="3"/>
        <v/>
      </c>
      <c r="CG157" s="73" t="str">
        <f t="shared" si="17"/>
        <v/>
      </c>
      <c r="CH157" s="72" t="str">
        <f t="shared" si="4"/>
        <v/>
      </c>
      <c r="CI157" s="73" t="str">
        <f t="shared" si="18"/>
        <v/>
      </c>
      <c r="CJ157" s="72" t="str">
        <f t="shared" si="5"/>
        <v/>
      </c>
      <c r="CK157" s="73" t="str">
        <f t="shared" si="19"/>
        <v/>
      </c>
      <c r="CL157" s="72" t="str">
        <f t="shared" si="6"/>
        <v/>
      </c>
      <c r="CM157" s="73" t="str">
        <f t="shared" si="20"/>
        <v/>
      </c>
      <c r="CN157" s="72" t="str">
        <f t="shared" si="7"/>
        <v/>
      </c>
      <c r="CO157" s="73" t="str">
        <f t="shared" si="21"/>
        <v/>
      </c>
      <c r="CP157" s="72" t="str">
        <f t="shared" si="8"/>
        <v/>
      </c>
      <c r="CQ157" s="73" t="str">
        <f t="shared" si="22"/>
        <v/>
      </c>
      <c r="CR157" s="72" t="str">
        <f t="shared" si="9"/>
        <v/>
      </c>
      <c r="CS157" s="73" t="str">
        <f t="shared" si="23"/>
        <v/>
      </c>
      <c r="CT157" s="72" t="str">
        <f t="shared" si="10"/>
        <v/>
      </c>
      <c r="CU157" s="73" t="str">
        <f t="shared" si="24"/>
        <v/>
      </c>
      <c r="CV157" s="65" t="str">
        <f t="shared" si="0"/>
        <v/>
      </c>
      <c r="CW157" s="65" t="str">
        <f t="shared" si="0"/>
        <v/>
      </c>
      <c r="CX157" s="77">
        <f>'[1]Leakage Tree Data'!A58</f>
        <v>0</v>
      </c>
      <c r="CY157" s="77">
        <f>'[1]Leakage Tree Data'!B58</f>
        <v>0</v>
      </c>
      <c r="CZ157" s="77">
        <f>'[1]Leakage Tree Data'!C58</f>
        <v>0</v>
      </c>
      <c r="DA157" s="77">
        <f>'[1]Leakage Tree Data'!D58</f>
        <v>0</v>
      </c>
      <c r="DB157" s="77">
        <f>'[1]Leakage Tree Data'!E58</f>
        <v>0</v>
      </c>
      <c r="DC157" s="77">
        <f>'[1]Leakage Tree Data'!F58</f>
        <v>0</v>
      </c>
      <c r="DD157" s="77">
        <f>'[1]Leakage Tree Data'!G58</f>
        <v>0</v>
      </c>
      <c r="DE157" s="77">
        <f>'[1]Leakage Tree Data'!H58</f>
        <v>0</v>
      </c>
      <c r="DF157" s="77">
        <f>'[1]Leakage Tree Data'!I58</f>
        <v>0</v>
      </c>
      <c r="DG157" s="77">
        <f>'[1]Leakage Tree Data'!J58</f>
        <v>0</v>
      </c>
      <c r="DH157" s="77">
        <f>'[1]Leakage Tree Data'!K58</f>
        <v>0</v>
      </c>
      <c r="DI157" s="77">
        <f>'[1]Leakage Tree Data'!L58</f>
        <v>0</v>
      </c>
      <c r="DJ157" s="77">
        <f>'[1]Leakage Tree Data'!M58</f>
        <v>0</v>
      </c>
      <c r="DK157" s="77">
        <f>'[1]Leakage Tree Data'!N58</f>
        <v>0</v>
      </c>
      <c r="DL157" s="77">
        <f>'[1]Leakage Tree Data'!O58</f>
        <v>0</v>
      </c>
      <c r="DM157" s="77">
        <f>'[1]Leakage Tree Data'!P58</f>
        <v>0</v>
      </c>
      <c r="DN157" s="77">
        <f>'[1]Leakage Tree Data'!Q58</f>
        <v>0</v>
      </c>
      <c r="DO157" s="77">
        <f>'[1]Leakage Tree Data'!R58</f>
        <v>0</v>
      </c>
      <c r="DP157" s="77">
        <f>'[1]Leakage Tree Data'!S58</f>
        <v>0</v>
      </c>
      <c r="DQ157" s="77">
        <f>'[1]Leakage Tree Data'!T58</f>
        <v>0</v>
      </c>
      <c r="DR157" s="77">
        <f>'[1]Leakage Tree Data'!U58</f>
        <v>0</v>
      </c>
      <c r="DS157" s="77">
        <f>'[1]Leakage Tree Data'!V58</f>
        <v>0</v>
      </c>
      <c r="DT157" s="77">
        <f>'[1]Leakage Tree Data'!W58</f>
        <v>0</v>
      </c>
      <c r="DU157" s="77">
        <f>'[1]Leakage Tree Data'!X58</f>
        <v>0</v>
      </c>
      <c r="DV157" s="77">
        <f>'[1]Leakage Tree Data'!Y58</f>
        <v>0</v>
      </c>
      <c r="DW157" s="77">
        <f>'[1]Leakage Tree Data'!Z58</f>
        <v>0</v>
      </c>
      <c r="DX157" s="77">
        <f>'[1]Leakage Tree Data'!AA58</f>
        <v>0</v>
      </c>
      <c r="DY157" s="77">
        <f>'[1]Leakage Tree Data'!AB58</f>
        <v>0</v>
      </c>
      <c r="DZ157" s="77">
        <f>'[1]Leakage Tree Data'!AC58</f>
        <v>0</v>
      </c>
      <c r="EA157" s="77">
        <f>'[1]Leakage Tree Data'!AD58</f>
        <v>0</v>
      </c>
      <c r="EB157" s="77">
        <f>'[1]Leakage Tree Data'!AE58</f>
        <v>0</v>
      </c>
      <c r="EC157" s="65" t="str">
        <f t="shared" si="11"/>
        <v/>
      </c>
      <c r="ED157" s="69" t="str">
        <f t="shared" si="25"/>
        <v/>
      </c>
      <c r="EE157" s="71" t="str">
        <f t="shared" si="12"/>
        <v/>
      </c>
      <c r="EF157" s="71" t="str">
        <f t="shared" si="26"/>
        <v/>
      </c>
      <c r="EG157" s="74" t="str">
        <f t="shared" si="27"/>
        <v/>
      </c>
      <c r="EH157" s="74" t="str">
        <f t="shared" si="13"/>
        <v/>
      </c>
      <c r="EI157" s="79"/>
      <c r="EJ157" s="79"/>
      <c r="EK157" s="80"/>
    </row>
    <row r="158" spans="1:14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65" t="str">
        <f t="shared" si="1"/>
        <v/>
      </c>
      <c r="CB158" s="72" t="str">
        <f t="shared" si="14"/>
        <v/>
      </c>
      <c r="CC158" s="73" t="str">
        <f t="shared" si="15"/>
        <v/>
      </c>
      <c r="CD158" s="72" t="str">
        <f t="shared" si="2"/>
        <v/>
      </c>
      <c r="CE158" s="73" t="str">
        <f t="shared" si="16"/>
        <v/>
      </c>
      <c r="CF158" s="72" t="str">
        <f t="shared" si="3"/>
        <v/>
      </c>
      <c r="CG158" s="73" t="str">
        <f t="shared" si="17"/>
        <v/>
      </c>
      <c r="CH158" s="72" t="str">
        <f t="shared" si="4"/>
        <v/>
      </c>
      <c r="CI158" s="73" t="str">
        <f t="shared" si="18"/>
        <v/>
      </c>
      <c r="CJ158" s="72" t="str">
        <f t="shared" si="5"/>
        <v/>
      </c>
      <c r="CK158" s="73" t="str">
        <f t="shared" si="19"/>
        <v/>
      </c>
      <c r="CL158" s="72" t="str">
        <f t="shared" si="6"/>
        <v/>
      </c>
      <c r="CM158" s="73" t="str">
        <f t="shared" si="20"/>
        <v/>
      </c>
      <c r="CN158" s="72" t="str">
        <f t="shared" si="7"/>
        <v/>
      </c>
      <c r="CO158" s="73" t="str">
        <f t="shared" si="21"/>
        <v/>
      </c>
      <c r="CP158" s="72" t="str">
        <f t="shared" si="8"/>
        <v/>
      </c>
      <c r="CQ158" s="73" t="str">
        <f t="shared" si="22"/>
        <v/>
      </c>
      <c r="CR158" s="72" t="str">
        <f t="shared" si="9"/>
        <v/>
      </c>
      <c r="CS158" s="73" t="str">
        <f t="shared" si="23"/>
        <v/>
      </c>
      <c r="CT158" s="72" t="str">
        <f t="shared" si="10"/>
        <v/>
      </c>
      <c r="CU158" s="73" t="str">
        <f t="shared" si="24"/>
        <v/>
      </c>
      <c r="CV158" s="65" t="str">
        <f t="shared" si="0"/>
        <v/>
      </c>
      <c r="CW158" s="65" t="str">
        <f t="shared" si="0"/>
        <v/>
      </c>
      <c r="CX158" s="77">
        <f>'[1]Leakage Tree Data'!A59</f>
        <v>0</v>
      </c>
      <c r="CY158" s="77">
        <f>'[1]Leakage Tree Data'!B59</f>
        <v>0</v>
      </c>
      <c r="CZ158" s="77">
        <f>'[1]Leakage Tree Data'!C59</f>
        <v>0</v>
      </c>
      <c r="DA158" s="77">
        <f>'[1]Leakage Tree Data'!D59</f>
        <v>0</v>
      </c>
      <c r="DB158" s="77">
        <f>'[1]Leakage Tree Data'!E59</f>
        <v>0</v>
      </c>
      <c r="DC158" s="77">
        <f>'[1]Leakage Tree Data'!F59</f>
        <v>0</v>
      </c>
      <c r="DD158" s="77">
        <f>'[1]Leakage Tree Data'!G59</f>
        <v>0</v>
      </c>
      <c r="DE158" s="77">
        <f>'[1]Leakage Tree Data'!H59</f>
        <v>0</v>
      </c>
      <c r="DF158" s="77">
        <f>'[1]Leakage Tree Data'!I59</f>
        <v>0</v>
      </c>
      <c r="DG158" s="77">
        <f>'[1]Leakage Tree Data'!J59</f>
        <v>0</v>
      </c>
      <c r="DH158" s="77">
        <f>'[1]Leakage Tree Data'!K59</f>
        <v>0</v>
      </c>
      <c r="DI158" s="77">
        <f>'[1]Leakage Tree Data'!L59</f>
        <v>0</v>
      </c>
      <c r="DJ158" s="77">
        <f>'[1]Leakage Tree Data'!M59</f>
        <v>0</v>
      </c>
      <c r="DK158" s="77">
        <f>'[1]Leakage Tree Data'!N59</f>
        <v>0</v>
      </c>
      <c r="DL158" s="77">
        <f>'[1]Leakage Tree Data'!O59</f>
        <v>0</v>
      </c>
      <c r="DM158" s="77">
        <f>'[1]Leakage Tree Data'!P59</f>
        <v>0</v>
      </c>
      <c r="DN158" s="77">
        <f>'[1]Leakage Tree Data'!Q59</f>
        <v>0</v>
      </c>
      <c r="DO158" s="77">
        <f>'[1]Leakage Tree Data'!R59</f>
        <v>0</v>
      </c>
      <c r="DP158" s="77">
        <f>'[1]Leakage Tree Data'!S59</f>
        <v>0</v>
      </c>
      <c r="DQ158" s="77">
        <f>'[1]Leakage Tree Data'!T59</f>
        <v>0</v>
      </c>
      <c r="DR158" s="77">
        <f>'[1]Leakage Tree Data'!U59</f>
        <v>0</v>
      </c>
      <c r="DS158" s="77">
        <f>'[1]Leakage Tree Data'!V59</f>
        <v>0</v>
      </c>
      <c r="DT158" s="77">
        <f>'[1]Leakage Tree Data'!W59</f>
        <v>0</v>
      </c>
      <c r="DU158" s="77">
        <f>'[1]Leakage Tree Data'!X59</f>
        <v>0</v>
      </c>
      <c r="DV158" s="77">
        <f>'[1]Leakage Tree Data'!Y59</f>
        <v>0</v>
      </c>
      <c r="DW158" s="77">
        <f>'[1]Leakage Tree Data'!Z59</f>
        <v>0</v>
      </c>
      <c r="DX158" s="77">
        <f>'[1]Leakage Tree Data'!AA59</f>
        <v>0</v>
      </c>
      <c r="DY158" s="77">
        <f>'[1]Leakage Tree Data'!AB59</f>
        <v>0</v>
      </c>
      <c r="DZ158" s="77">
        <f>'[1]Leakage Tree Data'!AC59</f>
        <v>0</v>
      </c>
      <c r="EA158" s="77">
        <f>'[1]Leakage Tree Data'!AD59</f>
        <v>0</v>
      </c>
      <c r="EB158" s="77">
        <f>'[1]Leakage Tree Data'!AE59</f>
        <v>0</v>
      </c>
      <c r="EC158" s="65" t="str">
        <f t="shared" si="11"/>
        <v/>
      </c>
      <c r="ED158" s="69" t="str">
        <f t="shared" si="25"/>
        <v/>
      </c>
      <c r="EE158" s="71" t="str">
        <f t="shared" si="12"/>
        <v/>
      </c>
      <c r="EF158" s="71" t="str">
        <f t="shared" si="26"/>
        <v/>
      </c>
      <c r="EG158" s="74" t="str">
        <f t="shared" si="27"/>
        <v/>
      </c>
      <c r="EH158" s="74" t="str">
        <f t="shared" si="13"/>
        <v/>
      </c>
      <c r="EI158" s="79"/>
      <c r="EJ158" s="79"/>
      <c r="EK158" s="80"/>
    </row>
    <row r="159" spans="1:14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65" t="str">
        <f t="shared" si="1"/>
        <v/>
      </c>
      <c r="CB159" s="72" t="str">
        <f t="shared" si="14"/>
        <v/>
      </c>
      <c r="CC159" s="73" t="str">
        <f t="shared" si="15"/>
        <v/>
      </c>
      <c r="CD159" s="72" t="str">
        <f t="shared" si="2"/>
        <v/>
      </c>
      <c r="CE159" s="73" t="str">
        <f t="shared" si="16"/>
        <v/>
      </c>
      <c r="CF159" s="72" t="str">
        <f t="shared" si="3"/>
        <v/>
      </c>
      <c r="CG159" s="73" t="str">
        <f t="shared" si="17"/>
        <v/>
      </c>
      <c r="CH159" s="72" t="str">
        <f t="shared" si="4"/>
        <v/>
      </c>
      <c r="CI159" s="73" t="str">
        <f t="shared" si="18"/>
        <v/>
      </c>
      <c r="CJ159" s="72" t="str">
        <f t="shared" si="5"/>
        <v/>
      </c>
      <c r="CK159" s="73" t="str">
        <f t="shared" si="19"/>
        <v/>
      </c>
      <c r="CL159" s="72" t="str">
        <f t="shared" si="6"/>
        <v/>
      </c>
      <c r="CM159" s="73" t="str">
        <f t="shared" si="20"/>
        <v/>
      </c>
      <c r="CN159" s="72" t="str">
        <f t="shared" si="7"/>
        <v/>
      </c>
      <c r="CO159" s="73" t="str">
        <f t="shared" si="21"/>
        <v/>
      </c>
      <c r="CP159" s="72" t="str">
        <f t="shared" si="8"/>
        <v/>
      </c>
      <c r="CQ159" s="73" t="str">
        <f t="shared" si="22"/>
        <v/>
      </c>
      <c r="CR159" s="72" t="str">
        <f t="shared" si="9"/>
        <v/>
      </c>
      <c r="CS159" s="73" t="str">
        <f t="shared" si="23"/>
        <v/>
      </c>
      <c r="CT159" s="72" t="str">
        <f t="shared" si="10"/>
        <v/>
      </c>
      <c r="CU159" s="73" t="str">
        <f t="shared" si="24"/>
        <v/>
      </c>
      <c r="CV159" s="65" t="str">
        <f t="shared" si="0"/>
        <v/>
      </c>
      <c r="CW159" s="65" t="str">
        <f t="shared" si="0"/>
        <v/>
      </c>
      <c r="CX159" s="77">
        <f>'[1]Leakage Tree Data'!A60</f>
        <v>0</v>
      </c>
      <c r="CY159" s="77">
        <f>'[1]Leakage Tree Data'!B60</f>
        <v>0</v>
      </c>
      <c r="CZ159" s="77">
        <f>'[1]Leakage Tree Data'!C60</f>
        <v>0</v>
      </c>
      <c r="DA159" s="77">
        <f>'[1]Leakage Tree Data'!D60</f>
        <v>0</v>
      </c>
      <c r="DB159" s="77">
        <f>'[1]Leakage Tree Data'!E60</f>
        <v>0</v>
      </c>
      <c r="DC159" s="77">
        <f>'[1]Leakage Tree Data'!F60</f>
        <v>0</v>
      </c>
      <c r="DD159" s="77">
        <f>'[1]Leakage Tree Data'!G60</f>
        <v>0</v>
      </c>
      <c r="DE159" s="77">
        <f>'[1]Leakage Tree Data'!H60</f>
        <v>0</v>
      </c>
      <c r="DF159" s="77">
        <f>'[1]Leakage Tree Data'!I60</f>
        <v>0</v>
      </c>
      <c r="DG159" s="77">
        <f>'[1]Leakage Tree Data'!J60</f>
        <v>0</v>
      </c>
      <c r="DH159" s="77">
        <f>'[1]Leakage Tree Data'!K60</f>
        <v>0</v>
      </c>
      <c r="DI159" s="77">
        <f>'[1]Leakage Tree Data'!L60</f>
        <v>0</v>
      </c>
      <c r="DJ159" s="77">
        <f>'[1]Leakage Tree Data'!M60</f>
        <v>0</v>
      </c>
      <c r="DK159" s="77">
        <f>'[1]Leakage Tree Data'!N60</f>
        <v>0</v>
      </c>
      <c r="DL159" s="77">
        <f>'[1]Leakage Tree Data'!O60</f>
        <v>0</v>
      </c>
      <c r="DM159" s="77">
        <f>'[1]Leakage Tree Data'!P60</f>
        <v>0</v>
      </c>
      <c r="DN159" s="77">
        <f>'[1]Leakage Tree Data'!Q60</f>
        <v>0</v>
      </c>
      <c r="DO159" s="77">
        <f>'[1]Leakage Tree Data'!R60</f>
        <v>0</v>
      </c>
      <c r="DP159" s="77">
        <f>'[1]Leakage Tree Data'!S60</f>
        <v>0</v>
      </c>
      <c r="DQ159" s="77">
        <f>'[1]Leakage Tree Data'!T60</f>
        <v>0</v>
      </c>
      <c r="DR159" s="77">
        <f>'[1]Leakage Tree Data'!U60</f>
        <v>0</v>
      </c>
      <c r="DS159" s="77">
        <f>'[1]Leakage Tree Data'!V60</f>
        <v>0</v>
      </c>
      <c r="DT159" s="77">
        <f>'[1]Leakage Tree Data'!W60</f>
        <v>0</v>
      </c>
      <c r="DU159" s="77">
        <f>'[1]Leakage Tree Data'!X60</f>
        <v>0</v>
      </c>
      <c r="DV159" s="77">
        <f>'[1]Leakage Tree Data'!Y60</f>
        <v>0</v>
      </c>
      <c r="DW159" s="77">
        <f>'[1]Leakage Tree Data'!Z60</f>
        <v>0</v>
      </c>
      <c r="DX159" s="77">
        <f>'[1]Leakage Tree Data'!AA60</f>
        <v>0</v>
      </c>
      <c r="DY159" s="77">
        <f>'[1]Leakage Tree Data'!AB60</f>
        <v>0</v>
      </c>
      <c r="DZ159" s="77">
        <f>'[1]Leakage Tree Data'!AC60</f>
        <v>0</v>
      </c>
      <c r="EA159" s="77">
        <f>'[1]Leakage Tree Data'!AD60</f>
        <v>0</v>
      </c>
      <c r="EB159" s="77">
        <f>'[1]Leakage Tree Data'!AE60</f>
        <v>0</v>
      </c>
      <c r="EC159" s="65" t="str">
        <f t="shared" si="11"/>
        <v/>
      </c>
      <c r="ED159" s="69" t="str">
        <f t="shared" si="25"/>
        <v/>
      </c>
      <c r="EE159" s="71" t="str">
        <f t="shared" si="12"/>
        <v/>
      </c>
      <c r="EF159" s="71" t="str">
        <f t="shared" si="26"/>
        <v/>
      </c>
      <c r="EG159" s="74" t="str">
        <f t="shared" si="27"/>
        <v/>
      </c>
      <c r="EH159" s="74" t="str">
        <f t="shared" si="13"/>
        <v/>
      </c>
      <c r="EI159" s="79"/>
      <c r="EJ159" s="79"/>
      <c r="EK159" s="80"/>
    </row>
    <row r="160" spans="1:14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65" t="str">
        <f t="shared" si="1"/>
        <v/>
      </c>
      <c r="CB160" s="72" t="str">
        <f t="shared" si="14"/>
        <v/>
      </c>
      <c r="CC160" s="73" t="str">
        <f t="shared" si="15"/>
        <v/>
      </c>
      <c r="CD160" s="72" t="str">
        <f t="shared" si="2"/>
        <v/>
      </c>
      <c r="CE160" s="73" t="str">
        <f t="shared" si="16"/>
        <v/>
      </c>
      <c r="CF160" s="72" t="str">
        <f t="shared" si="3"/>
        <v/>
      </c>
      <c r="CG160" s="73" t="str">
        <f t="shared" si="17"/>
        <v/>
      </c>
      <c r="CH160" s="72" t="str">
        <f t="shared" si="4"/>
        <v/>
      </c>
      <c r="CI160" s="73" t="str">
        <f t="shared" si="18"/>
        <v/>
      </c>
      <c r="CJ160" s="72" t="str">
        <f t="shared" si="5"/>
        <v/>
      </c>
      <c r="CK160" s="73" t="str">
        <f t="shared" si="19"/>
        <v/>
      </c>
      <c r="CL160" s="72" t="str">
        <f t="shared" si="6"/>
        <v/>
      </c>
      <c r="CM160" s="73" t="str">
        <f t="shared" si="20"/>
        <v/>
      </c>
      <c r="CN160" s="72" t="str">
        <f t="shared" si="7"/>
        <v/>
      </c>
      <c r="CO160" s="73" t="str">
        <f t="shared" si="21"/>
        <v/>
      </c>
      <c r="CP160" s="72" t="str">
        <f t="shared" si="8"/>
        <v/>
      </c>
      <c r="CQ160" s="73" t="str">
        <f t="shared" si="22"/>
        <v/>
      </c>
      <c r="CR160" s="72" t="str">
        <f t="shared" si="9"/>
        <v/>
      </c>
      <c r="CS160" s="73" t="str">
        <f t="shared" si="23"/>
        <v/>
      </c>
      <c r="CT160" s="72" t="str">
        <f t="shared" si="10"/>
        <v/>
      </c>
      <c r="CU160" s="73" t="str">
        <f t="shared" si="24"/>
        <v/>
      </c>
      <c r="CV160" s="65" t="str">
        <f t="shared" si="0"/>
        <v/>
      </c>
      <c r="CW160" s="65" t="str">
        <f t="shared" si="0"/>
        <v/>
      </c>
      <c r="CX160" s="77">
        <f>'[1]Leakage Tree Data'!A61</f>
        <v>0</v>
      </c>
      <c r="CY160" s="77">
        <f>'[1]Leakage Tree Data'!B61</f>
        <v>0</v>
      </c>
      <c r="CZ160" s="77">
        <f>'[1]Leakage Tree Data'!C61</f>
        <v>0</v>
      </c>
      <c r="DA160" s="77">
        <f>'[1]Leakage Tree Data'!D61</f>
        <v>0</v>
      </c>
      <c r="DB160" s="77">
        <f>'[1]Leakage Tree Data'!E61</f>
        <v>0</v>
      </c>
      <c r="DC160" s="77">
        <f>'[1]Leakage Tree Data'!F61</f>
        <v>0</v>
      </c>
      <c r="DD160" s="77">
        <f>'[1]Leakage Tree Data'!G61</f>
        <v>0</v>
      </c>
      <c r="DE160" s="77">
        <f>'[1]Leakage Tree Data'!H61</f>
        <v>0</v>
      </c>
      <c r="DF160" s="77">
        <f>'[1]Leakage Tree Data'!I61</f>
        <v>0</v>
      </c>
      <c r="DG160" s="77">
        <f>'[1]Leakage Tree Data'!J61</f>
        <v>0</v>
      </c>
      <c r="DH160" s="77">
        <f>'[1]Leakage Tree Data'!K61</f>
        <v>0</v>
      </c>
      <c r="DI160" s="77">
        <f>'[1]Leakage Tree Data'!L61</f>
        <v>0</v>
      </c>
      <c r="DJ160" s="77">
        <f>'[1]Leakage Tree Data'!M61</f>
        <v>0</v>
      </c>
      <c r="DK160" s="77">
        <f>'[1]Leakage Tree Data'!N61</f>
        <v>0</v>
      </c>
      <c r="DL160" s="77">
        <f>'[1]Leakage Tree Data'!O61</f>
        <v>0</v>
      </c>
      <c r="DM160" s="77">
        <f>'[1]Leakage Tree Data'!P61</f>
        <v>0</v>
      </c>
      <c r="DN160" s="77">
        <f>'[1]Leakage Tree Data'!Q61</f>
        <v>0</v>
      </c>
      <c r="DO160" s="77">
        <f>'[1]Leakage Tree Data'!R61</f>
        <v>0</v>
      </c>
      <c r="DP160" s="77">
        <f>'[1]Leakage Tree Data'!S61</f>
        <v>0</v>
      </c>
      <c r="DQ160" s="77">
        <f>'[1]Leakage Tree Data'!T61</f>
        <v>0</v>
      </c>
      <c r="DR160" s="77">
        <f>'[1]Leakage Tree Data'!U61</f>
        <v>0</v>
      </c>
      <c r="DS160" s="77">
        <f>'[1]Leakage Tree Data'!V61</f>
        <v>0</v>
      </c>
      <c r="DT160" s="77">
        <f>'[1]Leakage Tree Data'!W61</f>
        <v>0</v>
      </c>
      <c r="DU160" s="77">
        <f>'[1]Leakage Tree Data'!X61</f>
        <v>0</v>
      </c>
      <c r="DV160" s="77">
        <f>'[1]Leakage Tree Data'!Y61</f>
        <v>0</v>
      </c>
      <c r="DW160" s="77">
        <f>'[1]Leakage Tree Data'!Z61</f>
        <v>0</v>
      </c>
      <c r="DX160" s="77">
        <f>'[1]Leakage Tree Data'!AA61</f>
        <v>0</v>
      </c>
      <c r="DY160" s="77">
        <f>'[1]Leakage Tree Data'!AB61</f>
        <v>0</v>
      </c>
      <c r="DZ160" s="77">
        <f>'[1]Leakage Tree Data'!AC61</f>
        <v>0</v>
      </c>
      <c r="EA160" s="77">
        <f>'[1]Leakage Tree Data'!AD61</f>
        <v>0</v>
      </c>
      <c r="EB160" s="77">
        <f>'[1]Leakage Tree Data'!AE61</f>
        <v>0</v>
      </c>
      <c r="EC160" s="65" t="str">
        <f t="shared" si="11"/>
        <v/>
      </c>
      <c r="ED160" s="69" t="str">
        <f t="shared" si="25"/>
        <v/>
      </c>
      <c r="EE160" s="71" t="str">
        <f t="shared" si="12"/>
        <v/>
      </c>
      <c r="EF160" s="71" t="str">
        <f t="shared" si="26"/>
        <v/>
      </c>
      <c r="EG160" s="74" t="str">
        <f t="shared" si="27"/>
        <v/>
      </c>
      <c r="EH160" s="74" t="str">
        <f t="shared" si="13"/>
        <v/>
      </c>
      <c r="EI160" s="79"/>
      <c r="EJ160" s="79"/>
      <c r="EK160" s="80"/>
    </row>
    <row r="161" spans="1:14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65" t="str">
        <f t="shared" si="1"/>
        <v/>
      </c>
      <c r="CB161" s="72" t="str">
        <f t="shared" si="14"/>
        <v/>
      </c>
      <c r="CC161" s="73" t="str">
        <f t="shared" si="15"/>
        <v/>
      </c>
      <c r="CD161" s="72" t="str">
        <f t="shared" si="2"/>
        <v/>
      </c>
      <c r="CE161" s="73" t="str">
        <f t="shared" si="16"/>
        <v/>
      </c>
      <c r="CF161" s="72" t="str">
        <f t="shared" si="3"/>
        <v/>
      </c>
      <c r="CG161" s="73" t="str">
        <f t="shared" si="17"/>
        <v/>
      </c>
      <c r="CH161" s="72" t="str">
        <f t="shared" si="4"/>
        <v/>
      </c>
      <c r="CI161" s="73" t="str">
        <f t="shared" si="18"/>
        <v/>
      </c>
      <c r="CJ161" s="72" t="str">
        <f t="shared" si="5"/>
        <v/>
      </c>
      <c r="CK161" s="73" t="str">
        <f t="shared" si="19"/>
        <v/>
      </c>
      <c r="CL161" s="72" t="str">
        <f t="shared" si="6"/>
        <v/>
      </c>
      <c r="CM161" s="73" t="str">
        <f t="shared" si="20"/>
        <v/>
      </c>
      <c r="CN161" s="72" t="str">
        <f t="shared" si="7"/>
        <v/>
      </c>
      <c r="CO161" s="73" t="str">
        <f t="shared" si="21"/>
        <v/>
      </c>
      <c r="CP161" s="72" t="str">
        <f t="shared" si="8"/>
        <v/>
      </c>
      <c r="CQ161" s="73" t="str">
        <f t="shared" si="22"/>
        <v/>
      </c>
      <c r="CR161" s="72" t="str">
        <f t="shared" si="9"/>
        <v/>
      </c>
      <c r="CS161" s="73" t="str">
        <f t="shared" si="23"/>
        <v/>
      </c>
      <c r="CT161" s="72" t="str">
        <f t="shared" si="10"/>
        <v/>
      </c>
      <c r="CU161" s="73" t="str">
        <f t="shared" si="24"/>
        <v/>
      </c>
      <c r="CV161" s="65" t="str">
        <f t="shared" si="0"/>
        <v/>
      </c>
      <c r="CW161" s="65" t="str">
        <f t="shared" si="0"/>
        <v/>
      </c>
      <c r="CX161" s="77">
        <f>'[1]Leakage Tree Data'!A62</f>
        <v>0</v>
      </c>
      <c r="CY161" s="77">
        <f>'[1]Leakage Tree Data'!B62</f>
        <v>0</v>
      </c>
      <c r="CZ161" s="77">
        <f>'[1]Leakage Tree Data'!C62</f>
        <v>0</v>
      </c>
      <c r="DA161" s="77">
        <f>'[1]Leakage Tree Data'!D62</f>
        <v>0</v>
      </c>
      <c r="DB161" s="77">
        <f>'[1]Leakage Tree Data'!E62</f>
        <v>0</v>
      </c>
      <c r="DC161" s="77">
        <f>'[1]Leakage Tree Data'!F62</f>
        <v>0</v>
      </c>
      <c r="DD161" s="77">
        <f>'[1]Leakage Tree Data'!G62</f>
        <v>0</v>
      </c>
      <c r="DE161" s="77">
        <f>'[1]Leakage Tree Data'!H62</f>
        <v>0</v>
      </c>
      <c r="DF161" s="77">
        <f>'[1]Leakage Tree Data'!I62</f>
        <v>0</v>
      </c>
      <c r="DG161" s="77">
        <f>'[1]Leakage Tree Data'!J62</f>
        <v>0</v>
      </c>
      <c r="DH161" s="77">
        <f>'[1]Leakage Tree Data'!K62</f>
        <v>0</v>
      </c>
      <c r="DI161" s="77">
        <f>'[1]Leakage Tree Data'!L62</f>
        <v>0</v>
      </c>
      <c r="DJ161" s="77">
        <f>'[1]Leakage Tree Data'!M62</f>
        <v>0</v>
      </c>
      <c r="DK161" s="77">
        <f>'[1]Leakage Tree Data'!N62</f>
        <v>0</v>
      </c>
      <c r="DL161" s="77">
        <f>'[1]Leakage Tree Data'!O62</f>
        <v>0</v>
      </c>
      <c r="DM161" s="77">
        <f>'[1]Leakage Tree Data'!P62</f>
        <v>0</v>
      </c>
      <c r="DN161" s="77">
        <f>'[1]Leakage Tree Data'!Q62</f>
        <v>0</v>
      </c>
      <c r="DO161" s="77">
        <f>'[1]Leakage Tree Data'!R62</f>
        <v>0</v>
      </c>
      <c r="DP161" s="77">
        <f>'[1]Leakage Tree Data'!S62</f>
        <v>0</v>
      </c>
      <c r="DQ161" s="77">
        <f>'[1]Leakage Tree Data'!T62</f>
        <v>0</v>
      </c>
      <c r="DR161" s="77">
        <f>'[1]Leakage Tree Data'!U62</f>
        <v>0</v>
      </c>
      <c r="DS161" s="77">
        <f>'[1]Leakage Tree Data'!V62</f>
        <v>0</v>
      </c>
      <c r="DT161" s="77">
        <f>'[1]Leakage Tree Data'!W62</f>
        <v>0</v>
      </c>
      <c r="DU161" s="77">
        <f>'[1]Leakage Tree Data'!X62</f>
        <v>0</v>
      </c>
      <c r="DV161" s="77">
        <f>'[1]Leakage Tree Data'!Y62</f>
        <v>0</v>
      </c>
      <c r="DW161" s="77">
        <f>'[1]Leakage Tree Data'!Z62</f>
        <v>0</v>
      </c>
      <c r="DX161" s="77">
        <f>'[1]Leakage Tree Data'!AA62</f>
        <v>0</v>
      </c>
      <c r="DY161" s="77">
        <f>'[1]Leakage Tree Data'!AB62</f>
        <v>0</v>
      </c>
      <c r="DZ161" s="77">
        <f>'[1]Leakage Tree Data'!AC62</f>
        <v>0</v>
      </c>
      <c r="EA161" s="77">
        <f>'[1]Leakage Tree Data'!AD62</f>
        <v>0</v>
      </c>
      <c r="EB161" s="77">
        <f>'[1]Leakage Tree Data'!AE62</f>
        <v>0</v>
      </c>
      <c r="EC161" s="65" t="str">
        <f t="shared" si="11"/>
        <v/>
      </c>
      <c r="ED161" s="69" t="str">
        <f t="shared" si="25"/>
        <v/>
      </c>
      <c r="EE161" s="71" t="str">
        <f t="shared" si="12"/>
        <v/>
      </c>
      <c r="EF161" s="71" t="str">
        <f t="shared" si="26"/>
        <v/>
      </c>
      <c r="EG161" s="74" t="str">
        <f t="shared" si="27"/>
        <v/>
      </c>
      <c r="EH161" s="74" t="str">
        <f t="shared" si="13"/>
        <v/>
      </c>
      <c r="EI161" s="79"/>
      <c r="EJ161" s="79"/>
      <c r="EK161" s="80"/>
    </row>
    <row r="162" spans="1:14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65" t="str">
        <f t="shared" si="1"/>
        <v/>
      </c>
      <c r="CB162" s="72" t="str">
        <f t="shared" si="14"/>
        <v/>
      </c>
      <c r="CC162" s="73" t="str">
        <f t="shared" si="15"/>
        <v/>
      </c>
      <c r="CD162" s="72" t="str">
        <f t="shared" si="2"/>
        <v/>
      </c>
      <c r="CE162" s="73" t="str">
        <f t="shared" si="16"/>
        <v/>
      </c>
      <c r="CF162" s="72" t="str">
        <f t="shared" si="3"/>
        <v/>
      </c>
      <c r="CG162" s="73" t="str">
        <f t="shared" si="17"/>
        <v/>
      </c>
      <c r="CH162" s="72" t="str">
        <f t="shared" si="4"/>
        <v/>
      </c>
      <c r="CI162" s="73" t="str">
        <f t="shared" si="18"/>
        <v/>
      </c>
      <c r="CJ162" s="72" t="str">
        <f t="shared" si="5"/>
        <v/>
      </c>
      <c r="CK162" s="73" t="str">
        <f t="shared" si="19"/>
        <v/>
      </c>
      <c r="CL162" s="72" t="str">
        <f t="shared" si="6"/>
        <v/>
      </c>
      <c r="CM162" s="73" t="str">
        <f t="shared" si="20"/>
        <v/>
      </c>
      <c r="CN162" s="72" t="str">
        <f t="shared" si="7"/>
        <v/>
      </c>
      <c r="CO162" s="73" t="str">
        <f t="shared" si="21"/>
        <v/>
      </c>
      <c r="CP162" s="72" t="str">
        <f t="shared" si="8"/>
        <v/>
      </c>
      <c r="CQ162" s="73" t="str">
        <f t="shared" si="22"/>
        <v/>
      </c>
      <c r="CR162" s="72" t="str">
        <f t="shared" si="9"/>
        <v/>
      </c>
      <c r="CS162" s="73" t="str">
        <f t="shared" si="23"/>
        <v/>
      </c>
      <c r="CT162" s="72" t="str">
        <f t="shared" si="10"/>
        <v/>
      </c>
      <c r="CU162" s="73" t="str">
        <f t="shared" si="24"/>
        <v/>
      </c>
      <c r="CV162" s="65" t="str">
        <f t="shared" si="0"/>
        <v/>
      </c>
      <c r="CW162" s="65" t="str">
        <f t="shared" si="0"/>
        <v/>
      </c>
      <c r="CX162" s="77">
        <f>'[1]Leakage Tree Data'!A63</f>
        <v>0</v>
      </c>
      <c r="CY162" s="77">
        <f>'[1]Leakage Tree Data'!B63</f>
        <v>0</v>
      </c>
      <c r="CZ162" s="77">
        <f>'[1]Leakage Tree Data'!C63</f>
        <v>0</v>
      </c>
      <c r="DA162" s="77">
        <f>'[1]Leakage Tree Data'!D63</f>
        <v>0</v>
      </c>
      <c r="DB162" s="77">
        <f>'[1]Leakage Tree Data'!E63</f>
        <v>0</v>
      </c>
      <c r="DC162" s="77">
        <f>'[1]Leakage Tree Data'!F63</f>
        <v>0</v>
      </c>
      <c r="DD162" s="77">
        <f>'[1]Leakage Tree Data'!G63</f>
        <v>0</v>
      </c>
      <c r="DE162" s="77">
        <f>'[1]Leakage Tree Data'!H63</f>
        <v>0</v>
      </c>
      <c r="DF162" s="77">
        <f>'[1]Leakage Tree Data'!I63</f>
        <v>0</v>
      </c>
      <c r="DG162" s="77">
        <f>'[1]Leakage Tree Data'!J63</f>
        <v>0</v>
      </c>
      <c r="DH162" s="77">
        <f>'[1]Leakage Tree Data'!K63</f>
        <v>0</v>
      </c>
      <c r="DI162" s="77">
        <f>'[1]Leakage Tree Data'!L63</f>
        <v>0</v>
      </c>
      <c r="DJ162" s="77">
        <f>'[1]Leakage Tree Data'!M63</f>
        <v>0</v>
      </c>
      <c r="DK162" s="77">
        <f>'[1]Leakage Tree Data'!N63</f>
        <v>0</v>
      </c>
      <c r="DL162" s="77">
        <f>'[1]Leakage Tree Data'!O63</f>
        <v>0</v>
      </c>
      <c r="DM162" s="77">
        <f>'[1]Leakage Tree Data'!P63</f>
        <v>0</v>
      </c>
      <c r="DN162" s="77">
        <f>'[1]Leakage Tree Data'!Q63</f>
        <v>0</v>
      </c>
      <c r="DO162" s="77">
        <f>'[1]Leakage Tree Data'!R63</f>
        <v>0</v>
      </c>
      <c r="DP162" s="77">
        <f>'[1]Leakage Tree Data'!S63</f>
        <v>0</v>
      </c>
      <c r="DQ162" s="77">
        <f>'[1]Leakage Tree Data'!T63</f>
        <v>0</v>
      </c>
      <c r="DR162" s="77">
        <f>'[1]Leakage Tree Data'!U63</f>
        <v>0</v>
      </c>
      <c r="DS162" s="77">
        <f>'[1]Leakage Tree Data'!V63</f>
        <v>0</v>
      </c>
      <c r="DT162" s="77">
        <f>'[1]Leakage Tree Data'!W63</f>
        <v>0</v>
      </c>
      <c r="DU162" s="77">
        <f>'[1]Leakage Tree Data'!X63</f>
        <v>0</v>
      </c>
      <c r="DV162" s="77">
        <f>'[1]Leakage Tree Data'!Y63</f>
        <v>0</v>
      </c>
      <c r="DW162" s="77">
        <f>'[1]Leakage Tree Data'!Z63</f>
        <v>0</v>
      </c>
      <c r="DX162" s="77">
        <f>'[1]Leakage Tree Data'!AA63</f>
        <v>0</v>
      </c>
      <c r="DY162" s="77">
        <f>'[1]Leakage Tree Data'!AB63</f>
        <v>0</v>
      </c>
      <c r="DZ162" s="77">
        <f>'[1]Leakage Tree Data'!AC63</f>
        <v>0</v>
      </c>
      <c r="EA162" s="77">
        <f>'[1]Leakage Tree Data'!AD63</f>
        <v>0</v>
      </c>
      <c r="EB162" s="77">
        <f>'[1]Leakage Tree Data'!AE63</f>
        <v>0</v>
      </c>
      <c r="EC162" s="65" t="str">
        <f t="shared" si="11"/>
        <v/>
      </c>
      <c r="ED162" s="69" t="str">
        <f t="shared" si="25"/>
        <v/>
      </c>
      <c r="EE162" s="71" t="str">
        <f t="shared" si="12"/>
        <v/>
      </c>
      <c r="EF162" s="71" t="str">
        <f t="shared" si="26"/>
        <v/>
      </c>
      <c r="EG162" s="74" t="str">
        <f t="shared" si="27"/>
        <v/>
      </c>
      <c r="EH162" s="74" t="str">
        <f t="shared" si="13"/>
        <v/>
      </c>
      <c r="EI162" s="79"/>
      <c r="EJ162" s="79"/>
      <c r="EK162" s="80"/>
    </row>
    <row r="163" spans="1:14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65" t="str">
        <f t="shared" si="1"/>
        <v/>
      </c>
      <c r="CB163" s="72" t="str">
        <f t="shared" si="14"/>
        <v/>
      </c>
      <c r="CC163" s="73" t="str">
        <f t="shared" si="15"/>
        <v/>
      </c>
      <c r="CD163" s="72" t="str">
        <f t="shared" si="2"/>
        <v/>
      </c>
      <c r="CE163" s="73" t="str">
        <f t="shared" si="16"/>
        <v/>
      </c>
      <c r="CF163" s="72" t="str">
        <f t="shared" si="3"/>
        <v/>
      </c>
      <c r="CG163" s="73" t="str">
        <f t="shared" si="17"/>
        <v/>
      </c>
      <c r="CH163" s="72" t="str">
        <f t="shared" si="4"/>
        <v/>
      </c>
      <c r="CI163" s="73" t="str">
        <f t="shared" si="18"/>
        <v/>
      </c>
      <c r="CJ163" s="72" t="str">
        <f t="shared" si="5"/>
        <v/>
      </c>
      <c r="CK163" s="73" t="str">
        <f t="shared" si="19"/>
        <v/>
      </c>
      <c r="CL163" s="72" t="str">
        <f t="shared" si="6"/>
        <v/>
      </c>
      <c r="CM163" s="73" t="str">
        <f t="shared" si="20"/>
        <v/>
      </c>
      <c r="CN163" s="72" t="str">
        <f t="shared" si="7"/>
        <v/>
      </c>
      <c r="CO163" s="73" t="str">
        <f t="shared" si="21"/>
        <v/>
      </c>
      <c r="CP163" s="72" t="str">
        <f t="shared" si="8"/>
        <v/>
      </c>
      <c r="CQ163" s="73" t="str">
        <f t="shared" si="22"/>
        <v/>
      </c>
      <c r="CR163" s="72" t="str">
        <f t="shared" si="9"/>
        <v/>
      </c>
      <c r="CS163" s="73" t="str">
        <f t="shared" si="23"/>
        <v/>
      </c>
      <c r="CT163" s="72" t="str">
        <f t="shared" si="10"/>
        <v/>
      </c>
      <c r="CU163" s="73" t="str">
        <f t="shared" si="24"/>
        <v/>
      </c>
      <c r="CV163" s="65" t="str">
        <f t="shared" si="0"/>
        <v/>
      </c>
      <c r="CW163" s="65" t="str">
        <f t="shared" si="0"/>
        <v/>
      </c>
      <c r="CX163" s="77">
        <f>'[1]Leakage Tree Data'!A64</f>
        <v>0</v>
      </c>
      <c r="CY163" s="77">
        <f>'[1]Leakage Tree Data'!B64</f>
        <v>0</v>
      </c>
      <c r="CZ163" s="77">
        <f>'[1]Leakage Tree Data'!C64</f>
        <v>0</v>
      </c>
      <c r="DA163" s="77">
        <f>'[1]Leakage Tree Data'!D64</f>
        <v>0</v>
      </c>
      <c r="DB163" s="77">
        <f>'[1]Leakage Tree Data'!E64</f>
        <v>0</v>
      </c>
      <c r="DC163" s="77">
        <f>'[1]Leakage Tree Data'!F64</f>
        <v>0</v>
      </c>
      <c r="DD163" s="77">
        <f>'[1]Leakage Tree Data'!G64</f>
        <v>0</v>
      </c>
      <c r="DE163" s="77">
        <f>'[1]Leakage Tree Data'!H64</f>
        <v>0</v>
      </c>
      <c r="DF163" s="77">
        <f>'[1]Leakage Tree Data'!I64</f>
        <v>0</v>
      </c>
      <c r="DG163" s="77">
        <f>'[1]Leakage Tree Data'!J64</f>
        <v>0</v>
      </c>
      <c r="DH163" s="77">
        <f>'[1]Leakage Tree Data'!K64</f>
        <v>0</v>
      </c>
      <c r="DI163" s="77">
        <f>'[1]Leakage Tree Data'!L64</f>
        <v>0</v>
      </c>
      <c r="DJ163" s="77">
        <f>'[1]Leakage Tree Data'!M64</f>
        <v>0</v>
      </c>
      <c r="DK163" s="77">
        <f>'[1]Leakage Tree Data'!N64</f>
        <v>0</v>
      </c>
      <c r="DL163" s="77">
        <f>'[1]Leakage Tree Data'!O64</f>
        <v>0</v>
      </c>
      <c r="DM163" s="77">
        <f>'[1]Leakage Tree Data'!P64</f>
        <v>0</v>
      </c>
      <c r="DN163" s="77">
        <f>'[1]Leakage Tree Data'!Q64</f>
        <v>0</v>
      </c>
      <c r="DO163" s="77">
        <f>'[1]Leakage Tree Data'!R64</f>
        <v>0</v>
      </c>
      <c r="DP163" s="77">
        <f>'[1]Leakage Tree Data'!S64</f>
        <v>0</v>
      </c>
      <c r="DQ163" s="77">
        <f>'[1]Leakage Tree Data'!T64</f>
        <v>0</v>
      </c>
      <c r="DR163" s="77">
        <f>'[1]Leakage Tree Data'!U64</f>
        <v>0</v>
      </c>
      <c r="DS163" s="77">
        <f>'[1]Leakage Tree Data'!V64</f>
        <v>0</v>
      </c>
      <c r="DT163" s="77">
        <f>'[1]Leakage Tree Data'!W64</f>
        <v>0</v>
      </c>
      <c r="DU163" s="77">
        <f>'[1]Leakage Tree Data'!X64</f>
        <v>0</v>
      </c>
      <c r="DV163" s="77">
        <f>'[1]Leakage Tree Data'!Y64</f>
        <v>0</v>
      </c>
      <c r="DW163" s="77">
        <f>'[1]Leakage Tree Data'!Z64</f>
        <v>0</v>
      </c>
      <c r="DX163" s="77">
        <f>'[1]Leakage Tree Data'!AA64</f>
        <v>0</v>
      </c>
      <c r="DY163" s="77">
        <f>'[1]Leakage Tree Data'!AB64</f>
        <v>0</v>
      </c>
      <c r="DZ163" s="77">
        <f>'[1]Leakage Tree Data'!AC64</f>
        <v>0</v>
      </c>
      <c r="EA163" s="77">
        <f>'[1]Leakage Tree Data'!AD64</f>
        <v>0</v>
      </c>
      <c r="EB163" s="77">
        <f>'[1]Leakage Tree Data'!AE64</f>
        <v>0</v>
      </c>
      <c r="EC163" s="65" t="str">
        <f t="shared" si="11"/>
        <v/>
      </c>
      <c r="ED163" s="69" t="str">
        <f t="shared" si="25"/>
        <v/>
      </c>
      <c r="EE163" s="71" t="str">
        <f t="shared" si="12"/>
        <v/>
      </c>
      <c r="EF163" s="71" t="str">
        <f t="shared" si="26"/>
        <v/>
      </c>
      <c r="EG163" s="74" t="str">
        <f t="shared" si="27"/>
        <v/>
      </c>
      <c r="EH163" s="74" t="str">
        <f t="shared" si="13"/>
        <v/>
      </c>
      <c r="EI163" s="79"/>
      <c r="EJ163" s="79"/>
      <c r="EK163" s="80"/>
    </row>
    <row r="164" spans="1:14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65" t="str">
        <f t="shared" si="1"/>
        <v/>
      </c>
      <c r="CB164" s="72" t="str">
        <f t="shared" si="14"/>
        <v/>
      </c>
      <c r="CC164" s="73" t="str">
        <f t="shared" si="15"/>
        <v/>
      </c>
      <c r="CD164" s="72" t="str">
        <f t="shared" si="2"/>
        <v/>
      </c>
      <c r="CE164" s="73" t="str">
        <f t="shared" si="16"/>
        <v/>
      </c>
      <c r="CF164" s="72" t="str">
        <f t="shared" si="3"/>
        <v/>
      </c>
      <c r="CG164" s="73" t="str">
        <f t="shared" si="17"/>
        <v/>
      </c>
      <c r="CH164" s="72" t="str">
        <f t="shared" si="4"/>
        <v/>
      </c>
      <c r="CI164" s="73" t="str">
        <f t="shared" si="18"/>
        <v/>
      </c>
      <c r="CJ164" s="72" t="str">
        <f t="shared" si="5"/>
        <v/>
      </c>
      <c r="CK164" s="73" t="str">
        <f t="shared" si="19"/>
        <v/>
      </c>
      <c r="CL164" s="72" t="str">
        <f t="shared" si="6"/>
        <v/>
      </c>
      <c r="CM164" s="73" t="str">
        <f t="shared" si="20"/>
        <v/>
      </c>
      <c r="CN164" s="72" t="str">
        <f t="shared" si="7"/>
        <v/>
      </c>
      <c r="CO164" s="73" t="str">
        <f t="shared" si="21"/>
        <v/>
      </c>
      <c r="CP164" s="72" t="str">
        <f t="shared" si="8"/>
        <v/>
      </c>
      <c r="CQ164" s="73" t="str">
        <f t="shared" si="22"/>
        <v/>
      </c>
      <c r="CR164" s="72" t="str">
        <f t="shared" si="9"/>
        <v/>
      </c>
      <c r="CS164" s="73" t="str">
        <f t="shared" si="23"/>
        <v/>
      </c>
      <c r="CT164" s="72" t="str">
        <f t="shared" si="10"/>
        <v/>
      </c>
      <c r="CU164" s="73" t="str">
        <f t="shared" si="24"/>
        <v/>
      </c>
      <c r="CV164" s="65" t="str">
        <f t="shared" si="0"/>
        <v/>
      </c>
      <c r="CW164" s="65" t="str">
        <f t="shared" si="0"/>
        <v/>
      </c>
      <c r="CX164" s="77">
        <f>'[1]Leakage Tree Data'!A65</f>
        <v>0</v>
      </c>
      <c r="CY164" s="77">
        <f>'[1]Leakage Tree Data'!B65</f>
        <v>0</v>
      </c>
      <c r="CZ164" s="77">
        <f>'[1]Leakage Tree Data'!C65</f>
        <v>0</v>
      </c>
      <c r="DA164" s="77">
        <f>'[1]Leakage Tree Data'!D65</f>
        <v>0</v>
      </c>
      <c r="DB164" s="77">
        <f>'[1]Leakage Tree Data'!E65</f>
        <v>0</v>
      </c>
      <c r="DC164" s="77">
        <f>'[1]Leakage Tree Data'!F65</f>
        <v>0</v>
      </c>
      <c r="DD164" s="77">
        <f>'[1]Leakage Tree Data'!G65</f>
        <v>0</v>
      </c>
      <c r="DE164" s="77">
        <f>'[1]Leakage Tree Data'!H65</f>
        <v>0</v>
      </c>
      <c r="DF164" s="77">
        <f>'[1]Leakage Tree Data'!I65</f>
        <v>0</v>
      </c>
      <c r="DG164" s="77">
        <f>'[1]Leakage Tree Data'!J65</f>
        <v>0</v>
      </c>
      <c r="DH164" s="77">
        <f>'[1]Leakage Tree Data'!K65</f>
        <v>0</v>
      </c>
      <c r="DI164" s="77">
        <f>'[1]Leakage Tree Data'!L65</f>
        <v>0</v>
      </c>
      <c r="DJ164" s="77">
        <f>'[1]Leakage Tree Data'!M65</f>
        <v>0</v>
      </c>
      <c r="DK164" s="77">
        <f>'[1]Leakage Tree Data'!N65</f>
        <v>0</v>
      </c>
      <c r="DL164" s="77">
        <f>'[1]Leakage Tree Data'!O65</f>
        <v>0</v>
      </c>
      <c r="DM164" s="77">
        <f>'[1]Leakage Tree Data'!P65</f>
        <v>0</v>
      </c>
      <c r="DN164" s="77">
        <f>'[1]Leakage Tree Data'!Q65</f>
        <v>0</v>
      </c>
      <c r="DO164" s="77">
        <f>'[1]Leakage Tree Data'!R65</f>
        <v>0</v>
      </c>
      <c r="DP164" s="77">
        <f>'[1]Leakage Tree Data'!S65</f>
        <v>0</v>
      </c>
      <c r="DQ164" s="77">
        <f>'[1]Leakage Tree Data'!T65</f>
        <v>0</v>
      </c>
      <c r="DR164" s="77">
        <f>'[1]Leakage Tree Data'!U65</f>
        <v>0</v>
      </c>
      <c r="DS164" s="77">
        <f>'[1]Leakage Tree Data'!V65</f>
        <v>0</v>
      </c>
      <c r="DT164" s="77">
        <f>'[1]Leakage Tree Data'!W65</f>
        <v>0</v>
      </c>
      <c r="DU164" s="77">
        <f>'[1]Leakage Tree Data'!X65</f>
        <v>0</v>
      </c>
      <c r="DV164" s="77">
        <f>'[1]Leakage Tree Data'!Y65</f>
        <v>0</v>
      </c>
      <c r="DW164" s="77">
        <f>'[1]Leakage Tree Data'!Z65</f>
        <v>0</v>
      </c>
      <c r="DX164" s="77">
        <f>'[1]Leakage Tree Data'!AA65</f>
        <v>0</v>
      </c>
      <c r="DY164" s="77">
        <f>'[1]Leakage Tree Data'!AB65</f>
        <v>0</v>
      </c>
      <c r="DZ164" s="77">
        <f>'[1]Leakage Tree Data'!AC65</f>
        <v>0</v>
      </c>
      <c r="EA164" s="77">
        <f>'[1]Leakage Tree Data'!AD65</f>
        <v>0</v>
      </c>
      <c r="EB164" s="77">
        <f>'[1]Leakage Tree Data'!AE65</f>
        <v>0</v>
      </c>
      <c r="EC164" s="65" t="str">
        <f t="shared" si="11"/>
        <v/>
      </c>
      <c r="ED164" s="69" t="str">
        <f t="shared" si="25"/>
        <v/>
      </c>
      <c r="EE164" s="71" t="str">
        <f t="shared" si="12"/>
        <v/>
      </c>
      <c r="EF164" s="71" t="str">
        <f t="shared" si="26"/>
        <v/>
      </c>
      <c r="EG164" s="74" t="str">
        <f t="shared" si="27"/>
        <v/>
      </c>
      <c r="EH164" s="74" t="str">
        <f t="shared" si="13"/>
        <v/>
      </c>
      <c r="EI164" s="79"/>
      <c r="EJ164" s="79"/>
      <c r="EK164" s="80"/>
    </row>
    <row r="165" spans="1:14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65" t="str">
        <f t="shared" si="1"/>
        <v/>
      </c>
      <c r="CB165" s="72" t="str">
        <f t="shared" si="14"/>
        <v/>
      </c>
      <c r="CC165" s="73" t="str">
        <f t="shared" si="15"/>
        <v/>
      </c>
      <c r="CD165" s="72" t="str">
        <f t="shared" si="2"/>
        <v/>
      </c>
      <c r="CE165" s="73" t="str">
        <f t="shared" si="16"/>
        <v/>
      </c>
      <c r="CF165" s="72" t="str">
        <f t="shared" si="3"/>
        <v/>
      </c>
      <c r="CG165" s="73" t="str">
        <f t="shared" si="17"/>
        <v/>
      </c>
      <c r="CH165" s="72" t="str">
        <f t="shared" si="4"/>
        <v/>
      </c>
      <c r="CI165" s="73" t="str">
        <f t="shared" si="18"/>
        <v/>
      </c>
      <c r="CJ165" s="72" t="str">
        <f t="shared" si="5"/>
        <v/>
      </c>
      <c r="CK165" s="73" t="str">
        <f t="shared" si="19"/>
        <v/>
      </c>
      <c r="CL165" s="72" t="str">
        <f t="shared" si="6"/>
        <v/>
      </c>
      <c r="CM165" s="73" t="str">
        <f t="shared" si="20"/>
        <v/>
      </c>
      <c r="CN165" s="72" t="str">
        <f t="shared" si="7"/>
        <v/>
      </c>
      <c r="CO165" s="73" t="str">
        <f t="shared" si="21"/>
        <v/>
      </c>
      <c r="CP165" s="72" t="str">
        <f t="shared" si="8"/>
        <v/>
      </c>
      <c r="CQ165" s="73" t="str">
        <f t="shared" si="22"/>
        <v/>
      </c>
      <c r="CR165" s="72" t="str">
        <f t="shared" si="9"/>
        <v/>
      </c>
      <c r="CS165" s="73" t="str">
        <f t="shared" si="23"/>
        <v/>
      </c>
      <c r="CT165" s="72" t="str">
        <f t="shared" si="10"/>
        <v/>
      </c>
      <c r="CU165" s="73" t="str">
        <f t="shared" si="24"/>
        <v/>
      </c>
      <c r="CV165" s="65" t="str">
        <f t="shared" si="0"/>
        <v/>
      </c>
      <c r="CW165" s="65" t="str">
        <f t="shared" si="0"/>
        <v/>
      </c>
      <c r="CX165" s="77">
        <f>'[1]Leakage Tree Data'!A66</f>
        <v>0</v>
      </c>
      <c r="CY165" s="77">
        <f>'[1]Leakage Tree Data'!B66</f>
        <v>0</v>
      </c>
      <c r="CZ165" s="77">
        <f>'[1]Leakage Tree Data'!C66</f>
        <v>0</v>
      </c>
      <c r="DA165" s="77">
        <f>'[1]Leakage Tree Data'!D66</f>
        <v>0</v>
      </c>
      <c r="DB165" s="77">
        <f>'[1]Leakage Tree Data'!E66</f>
        <v>0</v>
      </c>
      <c r="DC165" s="77">
        <f>'[1]Leakage Tree Data'!F66</f>
        <v>0</v>
      </c>
      <c r="DD165" s="77">
        <f>'[1]Leakage Tree Data'!G66</f>
        <v>0</v>
      </c>
      <c r="DE165" s="77">
        <f>'[1]Leakage Tree Data'!H66</f>
        <v>0</v>
      </c>
      <c r="DF165" s="77">
        <f>'[1]Leakage Tree Data'!I66</f>
        <v>0</v>
      </c>
      <c r="DG165" s="77">
        <f>'[1]Leakage Tree Data'!J66</f>
        <v>0</v>
      </c>
      <c r="DH165" s="77">
        <f>'[1]Leakage Tree Data'!K66</f>
        <v>0</v>
      </c>
      <c r="DI165" s="77">
        <f>'[1]Leakage Tree Data'!L66</f>
        <v>0</v>
      </c>
      <c r="DJ165" s="77">
        <f>'[1]Leakage Tree Data'!M66</f>
        <v>0</v>
      </c>
      <c r="DK165" s="77">
        <f>'[1]Leakage Tree Data'!N66</f>
        <v>0</v>
      </c>
      <c r="DL165" s="77">
        <f>'[1]Leakage Tree Data'!O66</f>
        <v>0</v>
      </c>
      <c r="DM165" s="77">
        <f>'[1]Leakage Tree Data'!P66</f>
        <v>0</v>
      </c>
      <c r="DN165" s="77">
        <f>'[1]Leakage Tree Data'!Q66</f>
        <v>0</v>
      </c>
      <c r="DO165" s="77">
        <f>'[1]Leakage Tree Data'!R66</f>
        <v>0</v>
      </c>
      <c r="DP165" s="77">
        <f>'[1]Leakage Tree Data'!S66</f>
        <v>0</v>
      </c>
      <c r="DQ165" s="77">
        <f>'[1]Leakage Tree Data'!T66</f>
        <v>0</v>
      </c>
      <c r="DR165" s="77">
        <f>'[1]Leakage Tree Data'!U66</f>
        <v>0</v>
      </c>
      <c r="DS165" s="77">
        <f>'[1]Leakage Tree Data'!V66</f>
        <v>0</v>
      </c>
      <c r="DT165" s="77">
        <f>'[1]Leakage Tree Data'!W66</f>
        <v>0</v>
      </c>
      <c r="DU165" s="77">
        <f>'[1]Leakage Tree Data'!X66</f>
        <v>0</v>
      </c>
      <c r="DV165" s="77">
        <f>'[1]Leakage Tree Data'!Y66</f>
        <v>0</v>
      </c>
      <c r="DW165" s="77">
        <f>'[1]Leakage Tree Data'!Z66</f>
        <v>0</v>
      </c>
      <c r="DX165" s="77">
        <f>'[1]Leakage Tree Data'!AA66</f>
        <v>0</v>
      </c>
      <c r="DY165" s="77">
        <f>'[1]Leakage Tree Data'!AB66</f>
        <v>0</v>
      </c>
      <c r="DZ165" s="77">
        <f>'[1]Leakage Tree Data'!AC66</f>
        <v>0</v>
      </c>
      <c r="EA165" s="77">
        <f>'[1]Leakage Tree Data'!AD66</f>
        <v>0</v>
      </c>
      <c r="EB165" s="77">
        <f>'[1]Leakage Tree Data'!AE66</f>
        <v>0</v>
      </c>
      <c r="EC165" s="65" t="str">
        <f t="shared" si="11"/>
        <v/>
      </c>
      <c r="ED165" s="69" t="str">
        <f t="shared" si="25"/>
        <v/>
      </c>
      <c r="EE165" s="71" t="str">
        <f t="shared" si="12"/>
        <v/>
      </c>
      <c r="EF165" s="71" t="str">
        <f t="shared" si="26"/>
        <v/>
      </c>
      <c r="EG165" s="74" t="str">
        <f t="shared" si="27"/>
        <v/>
      </c>
      <c r="EH165" s="74" t="str">
        <f t="shared" si="13"/>
        <v/>
      </c>
      <c r="EI165" s="79"/>
      <c r="EJ165" s="79"/>
      <c r="EK165" s="80"/>
    </row>
    <row r="166" spans="1:14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65" t="str">
        <f t="shared" si="1"/>
        <v/>
      </c>
      <c r="CB166" s="72" t="str">
        <f t="shared" si="14"/>
        <v/>
      </c>
      <c r="CC166" s="73" t="str">
        <f t="shared" si="15"/>
        <v/>
      </c>
      <c r="CD166" s="72" t="str">
        <f t="shared" si="2"/>
        <v/>
      </c>
      <c r="CE166" s="73" t="str">
        <f t="shared" si="16"/>
        <v/>
      </c>
      <c r="CF166" s="72" t="str">
        <f t="shared" si="3"/>
        <v/>
      </c>
      <c r="CG166" s="73" t="str">
        <f t="shared" si="17"/>
        <v/>
      </c>
      <c r="CH166" s="72" t="str">
        <f t="shared" si="4"/>
        <v/>
      </c>
      <c r="CI166" s="73" t="str">
        <f t="shared" si="18"/>
        <v/>
      </c>
      <c r="CJ166" s="72" t="str">
        <f t="shared" si="5"/>
        <v/>
      </c>
      <c r="CK166" s="73" t="str">
        <f t="shared" si="19"/>
        <v/>
      </c>
      <c r="CL166" s="72" t="str">
        <f t="shared" si="6"/>
        <v/>
      </c>
      <c r="CM166" s="73" t="str">
        <f t="shared" si="20"/>
        <v/>
      </c>
      <c r="CN166" s="72" t="str">
        <f t="shared" si="7"/>
        <v/>
      </c>
      <c r="CO166" s="73" t="str">
        <f t="shared" si="21"/>
        <v/>
      </c>
      <c r="CP166" s="72" t="str">
        <f t="shared" si="8"/>
        <v/>
      </c>
      <c r="CQ166" s="73" t="str">
        <f t="shared" si="22"/>
        <v/>
      </c>
      <c r="CR166" s="72" t="str">
        <f t="shared" si="9"/>
        <v/>
      </c>
      <c r="CS166" s="73" t="str">
        <f t="shared" si="23"/>
        <v/>
      </c>
      <c r="CT166" s="72" t="str">
        <f t="shared" si="10"/>
        <v/>
      </c>
      <c r="CU166" s="73" t="str">
        <f t="shared" si="24"/>
        <v/>
      </c>
      <c r="CV166" s="65" t="str">
        <f t="shared" si="0"/>
        <v/>
      </c>
      <c r="CW166" s="65" t="str">
        <f t="shared" si="0"/>
        <v/>
      </c>
      <c r="CX166" s="77">
        <f>'[1]Leakage Tree Data'!A67</f>
        <v>0</v>
      </c>
      <c r="CY166" s="77">
        <f>'[1]Leakage Tree Data'!B67</f>
        <v>0</v>
      </c>
      <c r="CZ166" s="77">
        <f>'[1]Leakage Tree Data'!C67</f>
        <v>0</v>
      </c>
      <c r="DA166" s="77">
        <f>'[1]Leakage Tree Data'!D67</f>
        <v>0</v>
      </c>
      <c r="DB166" s="77">
        <f>'[1]Leakage Tree Data'!E67</f>
        <v>0</v>
      </c>
      <c r="DC166" s="77">
        <f>'[1]Leakage Tree Data'!F67</f>
        <v>0</v>
      </c>
      <c r="DD166" s="77">
        <f>'[1]Leakage Tree Data'!G67</f>
        <v>0</v>
      </c>
      <c r="DE166" s="77">
        <f>'[1]Leakage Tree Data'!H67</f>
        <v>0</v>
      </c>
      <c r="DF166" s="77">
        <f>'[1]Leakage Tree Data'!I67</f>
        <v>0</v>
      </c>
      <c r="DG166" s="77">
        <f>'[1]Leakage Tree Data'!J67</f>
        <v>0</v>
      </c>
      <c r="DH166" s="77">
        <f>'[1]Leakage Tree Data'!K67</f>
        <v>0</v>
      </c>
      <c r="DI166" s="77">
        <f>'[1]Leakage Tree Data'!L67</f>
        <v>0</v>
      </c>
      <c r="DJ166" s="77">
        <f>'[1]Leakage Tree Data'!M67</f>
        <v>0</v>
      </c>
      <c r="DK166" s="77">
        <f>'[1]Leakage Tree Data'!N67</f>
        <v>0</v>
      </c>
      <c r="DL166" s="77">
        <f>'[1]Leakage Tree Data'!O67</f>
        <v>0</v>
      </c>
      <c r="DM166" s="77">
        <f>'[1]Leakage Tree Data'!P67</f>
        <v>0</v>
      </c>
      <c r="DN166" s="77">
        <f>'[1]Leakage Tree Data'!Q67</f>
        <v>0</v>
      </c>
      <c r="DO166" s="77">
        <f>'[1]Leakage Tree Data'!R67</f>
        <v>0</v>
      </c>
      <c r="DP166" s="77">
        <f>'[1]Leakage Tree Data'!S67</f>
        <v>0</v>
      </c>
      <c r="DQ166" s="77">
        <f>'[1]Leakage Tree Data'!T67</f>
        <v>0</v>
      </c>
      <c r="DR166" s="77">
        <f>'[1]Leakage Tree Data'!U67</f>
        <v>0</v>
      </c>
      <c r="DS166" s="77">
        <f>'[1]Leakage Tree Data'!V67</f>
        <v>0</v>
      </c>
      <c r="DT166" s="77">
        <f>'[1]Leakage Tree Data'!W67</f>
        <v>0</v>
      </c>
      <c r="DU166" s="77">
        <f>'[1]Leakage Tree Data'!X67</f>
        <v>0</v>
      </c>
      <c r="DV166" s="77">
        <f>'[1]Leakage Tree Data'!Y67</f>
        <v>0</v>
      </c>
      <c r="DW166" s="77">
        <f>'[1]Leakage Tree Data'!Z67</f>
        <v>0</v>
      </c>
      <c r="DX166" s="77">
        <f>'[1]Leakage Tree Data'!AA67</f>
        <v>0</v>
      </c>
      <c r="DY166" s="77">
        <f>'[1]Leakage Tree Data'!AB67</f>
        <v>0</v>
      </c>
      <c r="DZ166" s="77">
        <f>'[1]Leakage Tree Data'!AC67</f>
        <v>0</v>
      </c>
      <c r="EA166" s="77">
        <f>'[1]Leakage Tree Data'!AD67</f>
        <v>0</v>
      </c>
      <c r="EB166" s="77">
        <f>'[1]Leakage Tree Data'!AE67</f>
        <v>0</v>
      </c>
      <c r="EC166" s="65" t="str">
        <f t="shared" si="11"/>
        <v/>
      </c>
      <c r="ED166" s="69" t="str">
        <f t="shared" si="25"/>
        <v/>
      </c>
      <c r="EE166" s="71" t="str">
        <f t="shared" si="12"/>
        <v/>
      </c>
      <c r="EF166" s="71" t="str">
        <f t="shared" si="26"/>
        <v/>
      </c>
      <c r="EG166" s="74" t="str">
        <f t="shared" si="27"/>
        <v/>
      </c>
      <c r="EH166" s="74" t="str">
        <f t="shared" si="13"/>
        <v/>
      </c>
      <c r="EI166" s="79"/>
      <c r="EJ166" s="79"/>
      <c r="EK166" s="80"/>
    </row>
    <row r="167" spans="1:14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65" t="str">
        <f t="shared" si="1"/>
        <v/>
      </c>
      <c r="CB167" s="72" t="str">
        <f t="shared" si="14"/>
        <v/>
      </c>
      <c r="CC167" s="73" t="str">
        <f t="shared" si="15"/>
        <v/>
      </c>
      <c r="CD167" s="72" t="str">
        <f t="shared" si="2"/>
        <v/>
      </c>
      <c r="CE167" s="73" t="str">
        <f t="shared" si="16"/>
        <v/>
      </c>
      <c r="CF167" s="72" t="str">
        <f t="shared" si="3"/>
        <v/>
      </c>
      <c r="CG167" s="73" t="str">
        <f t="shared" si="17"/>
        <v/>
      </c>
      <c r="CH167" s="72" t="str">
        <f t="shared" si="4"/>
        <v/>
      </c>
      <c r="CI167" s="73" t="str">
        <f t="shared" si="18"/>
        <v/>
      </c>
      <c r="CJ167" s="72" t="str">
        <f t="shared" si="5"/>
        <v/>
      </c>
      <c r="CK167" s="73" t="str">
        <f t="shared" si="19"/>
        <v/>
      </c>
      <c r="CL167" s="72" t="str">
        <f t="shared" si="6"/>
        <v/>
      </c>
      <c r="CM167" s="73" t="str">
        <f t="shared" si="20"/>
        <v/>
      </c>
      <c r="CN167" s="72" t="str">
        <f t="shared" si="7"/>
        <v/>
      </c>
      <c r="CO167" s="73" t="str">
        <f t="shared" si="21"/>
        <v/>
      </c>
      <c r="CP167" s="72" t="str">
        <f t="shared" si="8"/>
        <v/>
      </c>
      <c r="CQ167" s="73" t="str">
        <f t="shared" si="22"/>
        <v/>
      </c>
      <c r="CR167" s="72" t="str">
        <f t="shared" si="9"/>
        <v/>
      </c>
      <c r="CS167" s="73" t="str">
        <f t="shared" si="23"/>
        <v/>
      </c>
      <c r="CT167" s="72" t="str">
        <f t="shared" si="10"/>
        <v/>
      </c>
      <c r="CU167" s="73" t="str">
        <f t="shared" si="24"/>
        <v/>
      </c>
      <c r="CV167" s="65" t="str">
        <f t="shared" si="0"/>
        <v/>
      </c>
      <c r="CW167" s="65" t="str">
        <f t="shared" si="0"/>
        <v/>
      </c>
      <c r="CX167" s="77">
        <f>'[1]Leakage Tree Data'!A68</f>
        <v>0</v>
      </c>
      <c r="CY167" s="77">
        <f>'[1]Leakage Tree Data'!B68</f>
        <v>0</v>
      </c>
      <c r="CZ167" s="77">
        <f>'[1]Leakage Tree Data'!C68</f>
        <v>0</v>
      </c>
      <c r="DA167" s="77">
        <f>'[1]Leakage Tree Data'!D68</f>
        <v>0</v>
      </c>
      <c r="DB167" s="77">
        <f>'[1]Leakage Tree Data'!E68</f>
        <v>0</v>
      </c>
      <c r="DC167" s="77">
        <f>'[1]Leakage Tree Data'!F68</f>
        <v>0</v>
      </c>
      <c r="DD167" s="77">
        <f>'[1]Leakage Tree Data'!G68</f>
        <v>0</v>
      </c>
      <c r="DE167" s="77">
        <f>'[1]Leakage Tree Data'!H68</f>
        <v>0</v>
      </c>
      <c r="DF167" s="77">
        <f>'[1]Leakage Tree Data'!I68</f>
        <v>0</v>
      </c>
      <c r="DG167" s="77">
        <f>'[1]Leakage Tree Data'!J68</f>
        <v>0</v>
      </c>
      <c r="DH167" s="77">
        <f>'[1]Leakage Tree Data'!K68</f>
        <v>0</v>
      </c>
      <c r="DI167" s="77">
        <f>'[1]Leakage Tree Data'!L68</f>
        <v>0</v>
      </c>
      <c r="DJ167" s="77">
        <f>'[1]Leakage Tree Data'!M68</f>
        <v>0</v>
      </c>
      <c r="DK167" s="77">
        <f>'[1]Leakage Tree Data'!N68</f>
        <v>0</v>
      </c>
      <c r="DL167" s="77">
        <f>'[1]Leakage Tree Data'!O68</f>
        <v>0</v>
      </c>
      <c r="DM167" s="77">
        <f>'[1]Leakage Tree Data'!P68</f>
        <v>0</v>
      </c>
      <c r="DN167" s="77">
        <f>'[1]Leakage Tree Data'!Q68</f>
        <v>0</v>
      </c>
      <c r="DO167" s="77">
        <f>'[1]Leakage Tree Data'!R68</f>
        <v>0</v>
      </c>
      <c r="DP167" s="77">
        <f>'[1]Leakage Tree Data'!S68</f>
        <v>0</v>
      </c>
      <c r="DQ167" s="77">
        <f>'[1]Leakage Tree Data'!T68</f>
        <v>0</v>
      </c>
      <c r="DR167" s="77">
        <f>'[1]Leakage Tree Data'!U68</f>
        <v>0</v>
      </c>
      <c r="DS167" s="77">
        <f>'[1]Leakage Tree Data'!V68</f>
        <v>0</v>
      </c>
      <c r="DT167" s="77">
        <f>'[1]Leakage Tree Data'!W68</f>
        <v>0</v>
      </c>
      <c r="DU167" s="77">
        <f>'[1]Leakage Tree Data'!X68</f>
        <v>0</v>
      </c>
      <c r="DV167" s="77">
        <f>'[1]Leakage Tree Data'!Y68</f>
        <v>0</v>
      </c>
      <c r="DW167" s="77">
        <f>'[1]Leakage Tree Data'!Z68</f>
        <v>0</v>
      </c>
      <c r="DX167" s="77">
        <f>'[1]Leakage Tree Data'!AA68</f>
        <v>0</v>
      </c>
      <c r="DY167" s="77">
        <f>'[1]Leakage Tree Data'!AB68</f>
        <v>0</v>
      </c>
      <c r="DZ167" s="77">
        <f>'[1]Leakage Tree Data'!AC68</f>
        <v>0</v>
      </c>
      <c r="EA167" s="77">
        <f>'[1]Leakage Tree Data'!AD68</f>
        <v>0</v>
      </c>
      <c r="EB167" s="77">
        <f>'[1]Leakage Tree Data'!AE68</f>
        <v>0</v>
      </c>
      <c r="EC167" s="65" t="str">
        <f t="shared" si="11"/>
        <v/>
      </c>
      <c r="ED167" s="69" t="str">
        <f t="shared" si="25"/>
        <v/>
      </c>
      <c r="EE167" s="71" t="str">
        <f t="shared" si="12"/>
        <v/>
      </c>
      <c r="EF167" s="71" t="str">
        <f t="shared" si="26"/>
        <v/>
      </c>
      <c r="EG167" s="74" t="str">
        <f t="shared" si="27"/>
        <v/>
      </c>
      <c r="EH167" s="74" t="str">
        <f t="shared" si="13"/>
        <v/>
      </c>
      <c r="EI167" s="79"/>
      <c r="EJ167" s="79"/>
      <c r="EK167" s="80"/>
    </row>
    <row r="168" spans="1:14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65" t="str">
        <f t="shared" si="1"/>
        <v/>
      </c>
      <c r="CB168" s="72" t="str">
        <f t="shared" si="14"/>
        <v/>
      </c>
      <c r="CC168" s="73" t="str">
        <f t="shared" si="15"/>
        <v/>
      </c>
      <c r="CD168" s="72" t="str">
        <f t="shared" si="2"/>
        <v/>
      </c>
      <c r="CE168" s="73" t="str">
        <f t="shared" si="16"/>
        <v/>
      </c>
      <c r="CF168" s="72" t="str">
        <f t="shared" si="3"/>
        <v/>
      </c>
      <c r="CG168" s="73" t="str">
        <f t="shared" si="17"/>
        <v/>
      </c>
      <c r="CH168" s="72" t="str">
        <f t="shared" si="4"/>
        <v/>
      </c>
      <c r="CI168" s="73" t="str">
        <f t="shared" si="18"/>
        <v/>
      </c>
      <c r="CJ168" s="72" t="str">
        <f t="shared" si="5"/>
        <v/>
      </c>
      <c r="CK168" s="73" t="str">
        <f t="shared" si="19"/>
        <v/>
      </c>
      <c r="CL168" s="72" t="str">
        <f t="shared" si="6"/>
        <v/>
      </c>
      <c r="CM168" s="73" t="str">
        <f t="shared" si="20"/>
        <v/>
      </c>
      <c r="CN168" s="72" t="str">
        <f t="shared" si="7"/>
        <v/>
      </c>
      <c r="CO168" s="73" t="str">
        <f t="shared" si="21"/>
        <v/>
      </c>
      <c r="CP168" s="72" t="str">
        <f t="shared" si="8"/>
        <v/>
      </c>
      <c r="CQ168" s="73" t="str">
        <f t="shared" si="22"/>
        <v/>
      </c>
      <c r="CR168" s="72" t="str">
        <f t="shared" si="9"/>
        <v/>
      </c>
      <c r="CS168" s="73" t="str">
        <f t="shared" si="23"/>
        <v/>
      </c>
      <c r="CT168" s="72" t="str">
        <f t="shared" si="10"/>
        <v/>
      </c>
      <c r="CU168" s="73" t="str">
        <f t="shared" si="24"/>
        <v/>
      </c>
      <c r="CV168" s="65" t="str">
        <f t="shared" si="0"/>
        <v/>
      </c>
      <c r="CW168" s="65" t="str">
        <f t="shared" si="0"/>
        <v/>
      </c>
      <c r="CX168" s="77">
        <f>'[1]Leakage Tree Data'!A69</f>
        <v>0</v>
      </c>
      <c r="CY168" s="77">
        <f>'[1]Leakage Tree Data'!B69</f>
        <v>0</v>
      </c>
      <c r="CZ168" s="77">
        <f>'[1]Leakage Tree Data'!C69</f>
        <v>0</v>
      </c>
      <c r="DA168" s="77">
        <f>'[1]Leakage Tree Data'!D69</f>
        <v>0</v>
      </c>
      <c r="DB168" s="77">
        <f>'[1]Leakage Tree Data'!E69</f>
        <v>0</v>
      </c>
      <c r="DC168" s="77">
        <f>'[1]Leakage Tree Data'!F69</f>
        <v>0</v>
      </c>
      <c r="DD168" s="77">
        <f>'[1]Leakage Tree Data'!G69</f>
        <v>0</v>
      </c>
      <c r="DE168" s="77">
        <f>'[1]Leakage Tree Data'!H69</f>
        <v>0</v>
      </c>
      <c r="DF168" s="77">
        <f>'[1]Leakage Tree Data'!I69</f>
        <v>0</v>
      </c>
      <c r="DG168" s="77">
        <f>'[1]Leakage Tree Data'!J69</f>
        <v>0</v>
      </c>
      <c r="DH168" s="77">
        <f>'[1]Leakage Tree Data'!K69</f>
        <v>0</v>
      </c>
      <c r="DI168" s="77">
        <f>'[1]Leakage Tree Data'!L69</f>
        <v>0</v>
      </c>
      <c r="DJ168" s="77">
        <f>'[1]Leakage Tree Data'!M69</f>
        <v>0</v>
      </c>
      <c r="DK168" s="77">
        <f>'[1]Leakage Tree Data'!N69</f>
        <v>0</v>
      </c>
      <c r="DL168" s="77">
        <f>'[1]Leakage Tree Data'!O69</f>
        <v>0</v>
      </c>
      <c r="DM168" s="77">
        <f>'[1]Leakage Tree Data'!P69</f>
        <v>0</v>
      </c>
      <c r="DN168" s="77">
        <f>'[1]Leakage Tree Data'!Q69</f>
        <v>0</v>
      </c>
      <c r="DO168" s="77">
        <f>'[1]Leakage Tree Data'!R69</f>
        <v>0</v>
      </c>
      <c r="DP168" s="77">
        <f>'[1]Leakage Tree Data'!S69</f>
        <v>0</v>
      </c>
      <c r="DQ168" s="77">
        <f>'[1]Leakage Tree Data'!T69</f>
        <v>0</v>
      </c>
      <c r="DR168" s="77">
        <f>'[1]Leakage Tree Data'!U69</f>
        <v>0</v>
      </c>
      <c r="DS168" s="77">
        <f>'[1]Leakage Tree Data'!V69</f>
        <v>0</v>
      </c>
      <c r="DT168" s="77">
        <f>'[1]Leakage Tree Data'!W69</f>
        <v>0</v>
      </c>
      <c r="DU168" s="77">
        <f>'[1]Leakage Tree Data'!X69</f>
        <v>0</v>
      </c>
      <c r="DV168" s="77">
        <f>'[1]Leakage Tree Data'!Y69</f>
        <v>0</v>
      </c>
      <c r="DW168" s="77">
        <f>'[1]Leakage Tree Data'!Z69</f>
        <v>0</v>
      </c>
      <c r="DX168" s="77">
        <f>'[1]Leakage Tree Data'!AA69</f>
        <v>0</v>
      </c>
      <c r="DY168" s="77">
        <f>'[1]Leakage Tree Data'!AB69</f>
        <v>0</v>
      </c>
      <c r="DZ168" s="77">
        <f>'[1]Leakage Tree Data'!AC69</f>
        <v>0</v>
      </c>
      <c r="EA168" s="77">
        <f>'[1]Leakage Tree Data'!AD69</f>
        <v>0</v>
      </c>
      <c r="EB168" s="77">
        <f>'[1]Leakage Tree Data'!AE69</f>
        <v>0</v>
      </c>
      <c r="EC168" s="65" t="str">
        <f t="shared" si="11"/>
        <v/>
      </c>
      <c r="ED168" s="69" t="str">
        <f t="shared" si="25"/>
        <v/>
      </c>
      <c r="EE168" s="71" t="str">
        <f t="shared" si="12"/>
        <v/>
      </c>
      <c r="EF168" s="71" t="str">
        <f t="shared" si="26"/>
        <v/>
      </c>
      <c r="EG168" s="74" t="str">
        <f t="shared" si="27"/>
        <v/>
      </c>
      <c r="EH168" s="74" t="str">
        <f t="shared" si="13"/>
        <v/>
      </c>
      <c r="EI168" s="79"/>
      <c r="EJ168" s="79"/>
      <c r="EK168" s="80"/>
    </row>
    <row r="169" spans="1:14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65" t="str">
        <f t="shared" si="1"/>
        <v/>
      </c>
      <c r="CB169" s="72" t="str">
        <f t="shared" si="14"/>
        <v/>
      </c>
      <c r="CC169" s="73" t="str">
        <f t="shared" si="15"/>
        <v/>
      </c>
      <c r="CD169" s="72" t="str">
        <f t="shared" si="2"/>
        <v/>
      </c>
      <c r="CE169" s="73" t="str">
        <f t="shared" si="16"/>
        <v/>
      </c>
      <c r="CF169" s="72" t="str">
        <f t="shared" si="3"/>
        <v/>
      </c>
      <c r="CG169" s="73" t="str">
        <f t="shared" si="17"/>
        <v/>
      </c>
      <c r="CH169" s="72" t="str">
        <f t="shared" si="4"/>
        <v/>
      </c>
      <c r="CI169" s="73" t="str">
        <f t="shared" si="18"/>
        <v/>
      </c>
      <c r="CJ169" s="72" t="str">
        <f t="shared" si="5"/>
        <v/>
      </c>
      <c r="CK169" s="73" t="str">
        <f t="shared" si="19"/>
        <v/>
      </c>
      <c r="CL169" s="72" t="str">
        <f t="shared" si="6"/>
        <v/>
      </c>
      <c r="CM169" s="73" t="str">
        <f t="shared" si="20"/>
        <v/>
      </c>
      <c r="CN169" s="72" t="str">
        <f t="shared" si="7"/>
        <v/>
      </c>
      <c r="CO169" s="73" t="str">
        <f t="shared" si="21"/>
        <v/>
      </c>
      <c r="CP169" s="72" t="str">
        <f t="shared" si="8"/>
        <v/>
      </c>
      <c r="CQ169" s="73" t="str">
        <f t="shared" si="22"/>
        <v/>
      </c>
      <c r="CR169" s="72" t="str">
        <f t="shared" si="9"/>
        <v/>
      </c>
      <c r="CS169" s="73" t="str">
        <f t="shared" si="23"/>
        <v/>
      </c>
      <c r="CT169" s="72" t="str">
        <f t="shared" si="10"/>
        <v/>
      </c>
      <c r="CU169" s="73" t="str">
        <f t="shared" si="24"/>
        <v/>
      </c>
      <c r="CV169" s="65" t="str">
        <f t="shared" si="0"/>
        <v/>
      </c>
      <c r="CW169" s="65" t="str">
        <f t="shared" si="0"/>
        <v/>
      </c>
      <c r="CX169" s="77">
        <f>'[1]Leakage Tree Data'!A70</f>
        <v>0</v>
      </c>
      <c r="CY169" s="77">
        <f>'[1]Leakage Tree Data'!B70</f>
        <v>0</v>
      </c>
      <c r="CZ169" s="77">
        <f>'[1]Leakage Tree Data'!C70</f>
        <v>0</v>
      </c>
      <c r="DA169" s="77">
        <f>'[1]Leakage Tree Data'!D70</f>
        <v>0</v>
      </c>
      <c r="DB169" s="77">
        <f>'[1]Leakage Tree Data'!E70</f>
        <v>0</v>
      </c>
      <c r="DC169" s="77">
        <f>'[1]Leakage Tree Data'!F70</f>
        <v>0</v>
      </c>
      <c r="DD169" s="77">
        <f>'[1]Leakage Tree Data'!G70</f>
        <v>0</v>
      </c>
      <c r="DE169" s="77">
        <f>'[1]Leakage Tree Data'!H70</f>
        <v>0</v>
      </c>
      <c r="DF169" s="77">
        <f>'[1]Leakage Tree Data'!I70</f>
        <v>0</v>
      </c>
      <c r="DG169" s="77">
        <f>'[1]Leakage Tree Data'!J70</f>
        <v>0</v>
      </c>
      <c r="DH169" s="77">
        <f>'[1]Leakage Tree Data'!K70</f>
        <v>0</v>
      </c>
      <c r="DI169" s="77">
        <f>'[1]Leakage Tree Data'!L70</f>
        <v>0</v>
      </c>
      <c r="DJ169" s="77">
        <f>'[1]Leakage Tree Data'!M70</f>
        <v>0</v>
      </c>
      <c r="DK169" s="77">
        <f>'[1]Leakage Tree Data'!N70</f>
        <v>0</v>
      </c>
      <c r="DL169" s="77">
        <f>'[1]Leakage Tree Data'!O70</f>
        <v>0</v>
      </c>
      <c r="DM169" s="77">
        <f>'[1]Leakage Tree Data'!P70</f>
        <v>0</v>
      </c>
      <c r="DN169" s="77">
        <f>'[1]Leakage Tree Data'!Q70</f>
        <v>0</v>
      </c>
      <c r="DO169" s="77">
        <f>'[1]Leakage Tree Data'!R70</f>
        <v>0</v>
      </c>
      <c r="DP169" s="77">
        <f>'[1]Leakage Tree Data'!S70</f>
        <v>0</v>
      </c>
      <c r="DQ169" s="77">
        <f>'[1]Leakage Tree Data'!T70</f>
        <v>0</v>
      </c>
      <c r="DR169" s="77">
        <f>'[1]Leakage Tree Data'!U70</f>
        <v>0</v>
      </c>
      <c r="DS169" s="77">
        <f>'[1]Leakage Tree Data'!V70</f>
        <v>0</v>
      </c>
      <c r="DT169" s="77">
        <f>'[1]Leakage Tree Data'!W70</f>
        <v>0</v>
      </c>
      <c r="DU169" s="77">
        <f>'[1]Leakage Tree Data'!X70</f>
        <v>0</v>
      </c>
      <c r="DV169" s="77">
        <f>'[1]Leakage Tree Data'!Y70</f>
        <v>0</v>
      </c>
      <c r="DW169" s="77">
        <f>'[1]Leakage Tree Data'!Z70</f>
        <v>0</v>
      </c>
      <c r="DX169" s="77">
        <f>'[1]Leakage Tree Data'!AA70</f>
        <v>0</v>
      </c>
      <c r="DY169" s="77">
        <f>'[1]Leakage Tree Data'!AB70</f>
        <v>0</v>
      </c>
      <c r="DZ169" s="77">
        <f>'[1]Leakage Tree Data'!AC70</f>
        <v>0</v>
      </c>
      <c r="EA169" s="77">
        <f>'[1]Leakage Tree Data'!AD70</f>
        <v>0</v>
      </c>
      <c r="EB169" s="77">
        <f>'[1]Leakage Tree Data'!AE70</f>
        <v>0</v>
      </c>
      <c r="EC169" s="65" t="str">
        <f t="shared" si="11"/>
        <v/>
      </c>
      <c r="ED169" s="69" t="str">
        <f t="shared" si="25"/>
        <v/>
      </c>
      <c r="EE169" s="71" t="str">
        <f t="shared" si="12"/>
        <v/>
      </c>
      <c r="EF169" s="71" t="str">
        <f t="shared" si="26"/>
        <v/>
      </c>
      <c r="EG169" s="74" t="str">
        <f t="shared" si="27"/>
        <v/>
      </c>
      <c r="EH169" s="74" t="str">
        <f t="shared" si="13"/>
        <v/>
      </c>
      <c r="EI169" s="79"/>
      <c r="EJ169" s="79"/>
      <c r="EK169" s="80"/>
    </row>
    <row r="170" spans="1:14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65" t="str">
        <f t="shared" si="1"/>
        <v/>
      </c>
      <c r="CB170" s="72" t="str">
        <f t="shared" si="14"/>
        <v/>
      </c>
      <c r="CC170" s="73" t="str">
        <f t="shared" si="15"/>
        <v/>
      </c>
      <c r="CD170" s="72" t="str">
        <f t="shared" si="2"/>
        <v/>
      </c>
      <c r="CE170" s="73" t="str">
        <f t="shared" si="16"/>
        <v/>
      </c>
      <c r="CF170" s="72" t="str">
        <f t="shared" si="3"/>
        <v/>
      </c>
      <c r="CG170" s="73" t="str">
        <f t="shared" si="17"/>
        <v/>
      </c>
      <c r="CH170" s="72" t="str">
        <f t="shared" si="4"/>
        <v/>
      </c>
      <c r="CI170" s="73" t="str">
        <f t="shared" si="18"/>
        <v/>
      </c>
      <c r="CJ170" s="72" t="str">
        <f t="shared" si="5"/>
        <v/>
      </c>
      <c r="CK170" s="73" t="str">
        <f t="shared" si="19"/>
        <v/>
      </c>
      <c r="CL170" s="72" t="str">
        <f t="shared" si="6"/>
        <v/>
      </c>
      <c r="CM170" s="73" t="str">
        <f t="shared" si="20"/>
        <v/>
      </c>
      <c r="CN170" s="72" t="str">
        <f t="shared" si="7"/>
        <v/>
      </c>
      <c r="CO170" s="73" t="str">
        <f t="shared" si="21"/>
        <v/>
      </c>
      <c r="CP170" s="72" t="str">
        <f t="shared" si="8"/>
        <v/>
      </c>
      <c r="CQ170" s="73" t="str">
        <f t="shared" si="22"/>
        <v/>
      </c>
      <c r="CR170" s="72" t="str">
        <f t="shared" si="9"/>
        <v/>
      </c>
      <c r="CS170" s="73" t="str">
        <f t="shared" si="23"/>
        <v/>
      </c>
      <c r="CT170" s="72" t="str">
        <f t="shared" si="10"/>
        <v/>
      </c>
      <c r="CU170" s="73" t="str">
        <f t="shared" si="24"/>
        <v/>
      </c>
      <c r="CV170" s="65" t="str">
        <f t="shared" si="0"/>
        <v/>
      </c>
      <c r="CW170" s="65" t="str">
        <f t="shared" si="0"/>
        <v/>
      </c>
      <c r="CX170" s="77">
        <f>'[1]Leakage Tree Data'!A71</f>
        <v>0</v>
      </c>
      <c r="CY170" s="77">
        <f>'[1]Leakage Tree Data'!B71</f>
        <v>0</v>
      </c>
      <c r="CZ170" s="77">
        <f>'[1]Leakage Tree Data'!C71</f>
        <v>0</v>
      </c>
      <c r="DA170" s="77">
        <f>'[1]Leakage Tree Data'!D71</f>
        <v>0</v>
      </c>
      <c r="DB170" s="77">
        <f>'[1]Leakage Tree Data'!E71</f>
        <v>0</v>
      </c>
      <c r="DC170" s="77">
        <f>'[1]Leakage Tree Data'!F71</f>
        <v>0</v>
      </c>
      <c r="DD170" s="77">
        <f>'[1]Leakage Tree Data'!G71</f>
        <v>0</v>
      </c>
      <c r="DE170" s="77">
        <f>'[1]Leakage Tree Data'!H71</f>
        <v>0</v>
      </c>
      <c r="DF170" s="77">
        <f>'[1]Leakage Tree Data'!I71</f>
        <v>0</v>
      </c>
      <c r="DG170" s="77">
        <f>'[1]Leakage Tree Data'!J71</f>
        <v>0</v>
      </c>
      <c r="DH170" s="77">
        <f>'[1]Leakage Tree Data'!K71</f>
        <v>0</v>
      </c>
      <c r="DI170" s="77">
        <f>'[1]Leakage Tree Data'!L71</f>
        <v>0</v>
      </c>
      <c r="DJ170" s="77">
        <f>'[1]Leakage Tree Data'!M71</f>
        <v>0</v>
      </c>
      <c r="DK170" s="77">
        <f>'[1]Leakage Tree Data'!N71</f>
        <v>0</v>
      </c>
      <c r="DL170" s="77">
        <f>'[1]Leakage Tree Data'!O71</f>
        <v>0</v>
      </c>
      <c r="DM170" s="77">
        <f>'[1]Leakage Tree Data'!P71</f>
        <v>0</v>
      </c>
      <c r="DN170" s="77">
        <f>'[1]Leakage Tree Data'!Q71</f>
        <v>0</v>
      </c>
      <c r="DO170" s="77">
        <f>'[1]Leakage Tree Data'!R71</f>
        <v>0</v>
      </c>
      <c r="DP170" s="77">
        <f>'[1]Leakage Tree Data'!S71</f>
        <v>0</v>
      </c>
      <c r="DQ170" s="77">
        <f>'[1]Leakage Tree Data'!T71</f>
        <v>0</v>
      </c>
      <c r="DR170" s="77">
        <f>'[1]Leakage Tree Data'!U71</f>
        <v>0</v>
      </c>
      <c r="DS170" s="77">
        <f>'[1]Leakage Tree Data'!V71</f>
        <v>0</v>
      </c>
      <c r="DT170" s="77">
        <f>'[1]Leakage Tree Data'!W71</f>
        <v>0</v>
      </c>
      <c r="DU170" s="77">
        <f>'[1]Leakage Tree Data'!X71</f>
        <v>0</v>
      </c>
      <c r="DV170" s="77">
        <f>'[1]Leakage Tree Data'!Y71</f>
        <v>0</v>
      </c>
      <c r="DW170" s="77">
        <f>'[1]Leakage Tree Data'!Z71</f>
        <v>0</v>
      </c>
      <c r="DX170" s="77">
        <f>'[1]Leakage Tree Data'!AA71</f>
        <v>0</v>
      </c>
      <c r="DY170" s="77">
        <f>'[1]Leakage Tree Data'!AB71</f>
        <v>0</v>
      </c>
      <c r="DZ170" s="77">
        <f>'[1]Leakage Tree Data'!AC71</f>
        <v>0</v>
      </c>
      <c r="EA170" s="77">
        <f>'[1]Leakage Tree Data'!AD71</f>
        <v>0</v>
      </c>
      <c r="EB170" s="77">
        <f>'[1]Leakage Tree Data'!AE71</f>
        <v>0</v>
      </c>
      <c r="EC170" s="65" t="str">
        <f t="shared" si="11"/>
        <v/>
      </c>
      <c r="ED170" s="69" t="str">
        <f t="shared" si="25"/>
        <v/>
      </c>
      <c r="EE170" s="71" t="str">
        <f t="shared" si="12"/>
        <v/>
      </c>
      <c r="EF170" s="71" t="str">
        <f t="shared" si="26"/>
        <v/>
      </c>
      <c r="EG170" s="74" t="str">
        <f t="shared" si="27"/>
        <v/>
      </c>
      <c r="EH170" s="74" t="str">
        <f t="shared" si="13"/>
        <v/>
      </c>
      <c r="EI170" s="79"/>
      <c r="EJ170" s="79"/>
      <c r="EK170" s="80"/>
    </row>
    <row r="171" spans="1:14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65" t="str">
        <f t="shared" si="1"/>
        <v/>
      </c>
      <c r="CB171" s="72" t="str">
        <f t="shared" si="14"/>
        <v/>
      </c>
      <c r="CC171" s="73" t="str">
        <f t="shared" si="15"/>
        <v/>
      </c>
      <c r="CD171" s="72" t="str">
        <f t="shared" si="2"/>
        <v/>
      </c>
      <c r="CE171" s="73" t="str">
        <f t="shared" si="16"/>
        <v/>
      </c>
      <c r="CF171" s="72" t="str">
        <f t="shared" si="3"/>
        <v/>
      </c>
      <c r="CG171" s="73" t="str">
        <f t="shared" si="17"/>
        <v/>
      </c>
      <c r="CH171" s="72" t="str">
        <f t="shared" si="4"/>
        <v/>
      </c>
      <c r="CI171" s="73" t="str">
        <f t="shared" si="18"/>
        <v/>
      </c>
      <c r="CJ171" s="72" t="str">
        <f t="shared" si="5"/>
        <v/>
      </c>
      <c r="CK171" s="73" t="str">
        <f t="shared" si="19"/>
        <v/>
      </c>
      <c r="CL171" s="72" t="str">
        <f t="shared" si="6"/>
        <v/>
      </c>
      <c r="CM171" s="73" t="str">
        <f t="shared" si="20"/>
        <v/>
      </c>
      <c r="CN171" s="72" t="str">
        <f t="shared" si="7"/>
        <v/>
      </c>
      <c r="CO171" s="73" t="str">
        <f t="shared" si="21"/>
        <v/>
      </c>
      <c r="CP171" s="72" t="str">
        <f t="shared" si="8"/>
        <v/>
      </c>
      <c r="CQ171" s="73" t="str">
        <f t="shared" si="22"/>
        <v/>
      </c>
      <c r="CR171" s="72" t="str">
        <f t="shared" si="9"/>
        <v/>
      </c>
      <c r="CS171" s="73" t="str">
        <f t="shared" si="23"/>
        <v/>
      </c>
      <c r="CT171" s="72" t="str">
        <f t="shared" si="10"/>
        <v/>
      </c>
      <c r="CU171" s="73" t="str">
        <f t="shared" si="24"/>
        <v/>
      </c>
      <c r="CV171" s="65" t="str">
        <f t="shared" si="0"/>
        <v/>
      </c>
      <c r="CW171" s="65" t="str">
        <f t="shared" si="0"/>
        <v/>
      </c>
      <c r="CX171" s="77">
        <f>'[1]Leakage Tree Data'!A72</f>
        <v>0</v>
      </c>
      <c r="CY171" s="77">
        <f>'[1]Leakage Tree Data'!B72</f>
        <v>0</v>
      </c>
      <c r="CZ171" s="77">
        <f>'[1]Leakage Tree Data'!C72</f>
        <v>0</v>
      </c>
      <c r="DA171" s="77">
        <f>'[1]Leakage Tree Data'!D72</f>
        <v>0</v>
      </c>
      <c r="DB171" s="77">
        <f>'[1]Leakage Tree Data'!E72</f>
        <v>0</v>
      </c>
      <c r="DC171" s="77">
        <f>'[1]Leakage Tree Data'!F72</f>
        <v>0</v>
      </c>
      <c r="DD171" s="77">
        <f>'[1]Leakage Tree Data'!G72</f>
        <v>0</v>
      </c>
      <c r="DE171" s="77">
        <f>'[1]Leakage Tree Data'!H72</f>
        <v>0</v>
      </c>
      <c r="DF171" s="77">
        <f>'[1]Leakage Tree Data'!I72</f>
        <v>0</v>
      </c>
      <c r="DG171" s="77">
        <f>'[1]Leakage Tree Data'!J72</f>
        <v>0</v>
      </c>
      <c r="DH171" s="77">
        <f>'[1]Leakage Tree Data'!K72</f>
        <v>0</v>
      </c>
      <c r="DI171" s="77">
        <f>'[1]Leakage Tree Data'!L72</f>
        <v>0</v>
      </c>
      <c r="DJ171" s="77">
        <f>'[1]Leakage Tree Data'!M72</f>
        <v>0</v>
      </c>
      <c r="DK171" s="77">
        <f>'[1]Leakage Tree Data'!N72</f>
        <v>0</v>
      </c>
      <c r="DL171" s="77">
        <f>'[1]Leakage Tree Data'!O72</f>
        <v>0</v>
      </c>
      <c r="DM171" s="77">
        <f>'[1]Leakage Tree Data'!P72</f>
        <v>0</v>
      </c>
      <c r="DN171" s="77">
        <f>'[1]Leakage Tree Data'!Q72</f>
        <v>0</v>
      </c>
      <c r="DO171" s="77">
        <f>'[1]Leakage Tree Data'!R72</f>
        <v>0</v>
      </c>
      <c r="DP171" s="77">
        <f>'[1]Leakage Tree Data'!S72</f>
        <v>0</v>
      </c>
      <c r="DQ171" s="77">
        <f>'[1]Leakage Tree Data'!T72</f>
        <v>0</v>
      </c>
      <c r="DR171" s="77">
        <f>'[1]Leakage Tree Data'!U72</f>
        <v>0</v>
      </c>
      <c r="DS171" s="77">
        <f>'[1]Leakage Tree Data'!V72</f>
        <v>0</v>
      </c>
      <c r="DT171" s="77">
        <f>'[1]Leakage Tree Data'!W72</f>
        <v>0</v>
      </c>
      <c r="DU171" s="77">
        <f>'[1]Leakage Tree Data'!X72</f>
        <v>0</v>
      </c>
      <c r="DV171" s="77">
        <f>'[1]Leakage Tree Data'!Y72</f>
        <v>0</v>
      </c>
      <c r="DW171" s="77">
        <f>'[1]Leakage Tree Data'!Z72</f>
        <v>0</v>
      </c>
      <c r="DX171" s="77">
        <f>'[1]Leakage Tree Data'!AA72</f>
        <v>0</v>
      </c>
      <c r="DY171" s="77">
        <f>'[1]Leakage Tree Data'!AB72</f>
        <v>0</v>
      </c>
      <c r="DZ171" s="77">
        <f>'[1]Leakage Tree Data'!AC72</f>
        <v>0</v>
      </c>
      <c r="EA171" s="77">
        <f>'[1]Leakage Tree Data'!AD72</f>
        <v>0</v>
      </c>
      <c r="EB171" s="77">
        <f>'[1]Leakage Tree Data'!AE72</f>
        <v>0</v>
      </c>
      <c r="EC171" s="65" t="str">
        <f t="shared" si="11"/>
        <v/>
      </c>
      <c r="ED171" s="69" t="str">
        <f t="shared" si="25"/>
        <v/>
      </c>
      <c r="EE171" s="71" t="str">
        <f t="shared" si="12"/>
        <v/>
      </c>
      <c r="EF171" s="71" t="str">
        <f t="shared" si="26"/>
        <v/>
      </c>
      <c r="EG171" s="74" t="str">
        <f t="shared" si="27"/>
        <v/>
      </c>
      <c r="EH171" s="74" t="str">
        <f t="shared" si="13"/>
        <v/>
      </c>
      <c r="EI171" s="79"/>
      <c r="EJ171" s="79"/>
      <c r="EK171" s="80"/>
    </row>
    <row r="172" spans="1:14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65" t="str">
        <f t="shared" si="1"/>
        <v/>
      </c>
      <c r="CB172" s="72" t="str">
        <f t="shared" si="14"/>
        <v/>
      </c>
      <c r="CC172" s="73" t="str">
        <f t="shared" si="15"/>
        <v/>
      </c>
      <c r="CD172" s="72" t="str">
        <f t="shared" si="2"/>
        <v/>
      </c>
      <c r="CE172" s="73" t="str">
        <f t="shared" si="16"/>
        <v/>
      </c>
      <c r="CF172" s="72" t="str">
        <f t="shared" si="3"/>
        <v/>
      </c>
      <c r="CG172" s="73" t="str">
        <f t="shared" si="17"/>
        <v/>
      </c>
      <c r="CH172" s="72" t="str">
        <f t="shared" si="4"/>
        <v/>
      </c>
      <c r="CI172" s="73" t="str">
        <f t="shared" si="18"/>
        <v/>
      </c>
      <c r="CJ172" s="72" t="str">
        <f t="shared" si="5"/>
        <v/>
      </c>
      <c r="CK172" s="73" t="str">
        <f t="shared" si="19"/>
        <v/>
      </c>
      <c r="CL172" s="72" t="str">
        <f t="shared" si="6"/>
        <v/>
      </c>
      <c r="CM172" s="73" t="str">
        <f t="shared" si="20"/>
        <v/>
      </c>
      <c r="CN172" s="72" t="str">
        <f t="shared" si="7"/>
        <v/>
      </c>
      <c r="CO172" s="73" t="str">
        <f t="shared" si="21"/>
        <v/>
      </c>
      <c r="CP172" s="72" t="str">
        <f t="shared" si="8"/>
        <v/>
      </c>
      <c r="CQ172" s="73" t="str">
        <f t="shared" si="22"/>
        <v/>
      </c>
      <c r="CR172" s="72" t="str">
        <f t="shared" si="9"/>
        <v/>
      </c>
      <c r="CS172" s="73" t="str">
        <f t="shared" si="23"/>
        <v/>
      </c>
      <c r="CT172" s="72" t="str">
        <f t="shared" si="10"/>
        <v/>
      </c>
      <c r="CU172" s="73" t="str">
        <f t="shared" si="24"/>
        <v/>
      </c>
      <c r="CV172" s="65" t="str">
        <f t="shared" ref="CV172:CW206" si="28">IF(CX172&lt;&gt;0,RIGHT(CX172,LEN(CX172)-FIND(" - ",CX172)-3+1),"")</f>
        <v/>
      </c>
      <c r="CW172" s="65" t="str">
        <f t="shared" si="28"/>
        <v/>
      </c>
      <c r="CX172" s="77">
        <f>'[1]Leakage Tree Data'!A73</f>
        <v>0</v>
      </c>
      <c r="CY172" s="77">
        <f>'[1]Leakage Tree Data'!B73</f>
        <v>0</v>
      </c>
      <c r="CZ172" s="77">
        <f>'[1]Leakage Tree Data'!C73</f>
        <v>0</v>
      </c>
      <c r="DA172" s="77">
        <f>'[1]Leakage Tree Data'!D73</f>
        <v>0</v>
      </c>
      <c r="DB172" s="77">
        <f>'[1]Leakage Tree Data'!E73</f>
        <v>0</v>
      </c>
      <c r="DC172" s="77">
        <f>'[1]Leakage Tree Data'!F73</f>
        <v>0</v>
      </c>
      <c r="DD172" s="77">
        <f>'[1]Leakage Tree Data'!G73</f>
        <v>0</v>
      </c>
      <c r="DE172" s="77">
        <f>'[1]Leakage Tree Data'!H73</f>
        <v>0</v>
      </c>
      <c r="DF172" s="77">
        <f>'[1]Leakage Tree Data'!I73</f>
        <v>0</v>
      </c>
      <c r="DG172" s="77">
        <f>'[1]Leakage Tree Data'!J73</f>
        <v>0</v>
      </c>
      <c r="DH172" s="77">
        <f>'[1]Leakage Tree Data'!K73</f>
        <v>0</v>
      </c>
      <c r="DI172" s="77">
        <f>'[1]Leakage Tree Data'!L73</f>
        <v>0</v>
      </c>
      <c r="DJ172" s="77">
        <f>'[1]Leakage Tree Data'!M73</f>
        <v>0</v>
      </c>
      <c r="DK172" s="77">
        <f>'[1]Leakage Tree Data'!N73</f>
        <v>0</v>
      </c>
      <c r="DL172" s="77">
        <f>'[1]Leakage Tree Data'!O73</f>
        <v>0</v>
      </c>
      <c r="DM172" s="77">
        <f>'[1]Leakage Tree Data'!P73</f>
        <v>0</v>
      </c>
      <c r="DN172" s="77">
        <f>'[1]Leakage Tree Data'!Q73</f>
        <v>0</v>
      </c>
      <c r="DO172" s="77">
        <f>'[1]Leakage Tree Data'!R73</f>
        <v>0</v>
      </c>
      <c r="DP172" s="77">
        <f>'[1]Leakage Tree Data'!S73</f>
        <v>0</v>
      </c>
      <c r="DQ172" s="77">
        <f>'[1]Leakage Tree Data'!T73</f>
        <v>0</v>
      </c>
      <c r="DR172" s="77">
        <f>'[1]Leakage Tree Data'!U73</f>
        <v>0</v>
      </c>
      <c r="DS172" s="77">
        <f>'[1]Leakage Tree Data'!V73</f>
        <v>0</v>
      </c>
      <c r="DT172" s="77">
        <f>'[1]Leakage Tree Data'!W73</f>
        <v>0</v>
      </c>
      <c r="DU172" s="77">
        <f>'[1]Leakage Tree Data'!X73</f>
        <v>0</v>
      </c>
      <c r="DV172" s="77">
        <f>'[1]Leakage Tree Data'!Y73</f>
        <v>0</v>
      </c>
      <c r="DW172" s="77">
        <f>'[1]Leakage Tree Data'!Z73</f>
        <v>0</v>
      </c>
      <c r="DX172" s="77">
        <f>'[1]Leakage Tree Data'!AA73</f>
        <v>0</v>
      </c>
      <c r="DY172" s="77">
        <f>'[1]Leakage Tree Data'!AB73</f>
        <v>0</v>
      </c>
      <c r="DZ172" s="77">
        <f>'[1]Leakage Tree Data'!AC73</f>
        <v>0</v>
      </c>
      <c r="EA172" s="77">
        <f>'[1]Leakage Tree Data'!AD73</f>
        <v>0</v>
      </c>
      <c r="EB172" s="77">
        <f>'[1]Leakage Tree Data'!AE73</f>
        <v>0</v>
      </c>
      <c r="EC172" s="65" t="str">
        <f t="shared" si="11"/>
        <v/>
      </c>
      <c r="ED172" s="69" t="str">
        <f t="shared" si="25"/>
        <v/>
      </c>
      <c r="EE172" s="71" t="str">
        <f t="shared" si="12"/>
        <v/>
      </c>
      <c r="EF172" s="71" t="str">
        <f t="shared" si="26"/>
        <v/>
      </c>
      <c r="EG172" s="74" t="str">
        <f t="shared" si="27"/>
        <v/>
      </c>
      <c r="EH172" s="74" t="str">
        <f t="shared" si="13"/>
        <v/>
      </c>
      <c r="EI172" s="79"/>
      <c r="EJ172" s="79"/>
      <c r="EK172" s="80"/>
    </row>
    <row r="173" spans="1:14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65" t="str">
        <f t="shared" ref="CA173:CA206" si="29">IF(ISERROR(FIND("Wal*Mart",CV173))=FALSE,CW173,"")</f>
        <v/>
      </c>
      <c r="CB173" s="72" t="str">
        <f t="shared" si="14"/>
        <v/>
      </c>
      <c r="CC173" s="73" t="str">
        <f t="shared" si="15"/>
        <v/>
      </c>
      <c r="CD173" s="72" t="str">
        <f t="shared" ref="CD173:CD206" si="30">IF(AND(ISERROR(FIND("NeighMkt",$CX$101))=FALSE,LEFT($CW$107,10)="ALL OUTLET",$CA173&lt;&gt;""),"",IF(AND($CV173&lt;&gt;$CW173,$CW173=CD$106),$DK173,""))</f>
        <v/>
      </c>
      <c r="CE173" s="73" t="str">
        <f t="shared" si="16"/>
        <v/>
      </c>
      <c r="CF173" s="72" t="str">
        <f t="shared" ref="CF173:CF206" si="31">IF(AND(ISERROR(FIND("NeighMkt",$CX$101))=FALSE,LEFT($CW$107,10)="ALL OUTLET",$CA173&lt;&gt;""),"",IF(AND($CV173&lt;&gt;$CW173,$CW173=CF$106),$DK173,""))</f>
        <v/>
      </c>
      <c r="CG173" s="73" t="str">
        <f t="shared" si="17"/>
        <v/>
      </c>
      <c r="CH173" s="72" t="str">
        <f t="shared" ref="CH173:CH206" si="32">IF(AND(ISERROR(FIND("NeighMkt",$CX$101))=FALSE,LEFT($CW$107,10)="ALL OUTLET",$CA173&lt;&gt;""),"",IF(AND($CV173&lt;&gt;$CW173,$CW173=CH$106),$DK173,""))</f>
        <v/>
      </c>
      <c r="CI173" s="73" t="str">
        <f t="shared" si="18"/>
        <v/>
      </c>
      <c r="CJ173" s="72" t="str">
        <f t="shared" ref="CJ173:CJ206" si="33">IF(AND(ISERROR(FIND("NeighMkt",$CX$101))=FALSE,LEFT($CW$107,10)="ALL OUTLET",$CA173&lt;&gt;""),"",IF(AND($CV173&lt;&gt;$CW173,$CW173=CJ$106),$DK173,""))</f>
        <v/>
      </c>
      <c r="CK173" s="73" t="str">
        <f t="shared" si="19"/>
        <v/>
      </c>
      <c r="CL173" s="72" t="str">
        <f t="shared" ref="CL173:CL206" si="34">IF(AND(CV173=CW173,CV173&lt;&gt;""),IF(AND(ISERROR(FIND("NeighMkt",$CX$101))=FALSE,LEFT($CW$107,10)="ALL OUTLET"),DJ173-IF(ISERROR(VLOOKUP(CV173,$CA$109:$DK$206,36,FALSE))=TRUE,0,VLOOKUP(CV173,$CA$109:$DK$206,36,FALSE)),DJ173),"")</f>
        <v/>
      </c>
      <c r="CM173" s="73" t="str">
        <f t="shared" si="20"/>
        <v/>
      </c>
      <c r="CN173" s="72" t="str">
        <f t="shared" ref="CN173:CN206" si="35">IF(AND(ISERROR(FIND("NeighMkt",$CX$101))=FALSE,LEFT($CW$107,10)="ALL OUTLET",$CA173&lt;&gt;""),"",IF(AND($CV173&lt;&gt;$CW173,$CW173=CN$106),$DJ173,""))</f>
        <v/>
      </c>
      <c r="CO173" s="73" t="str">
        <f t="shared" si="21"/>
        <v/>
      </c>
      <c r="CP173" s="72" t="str">
        <f t="shared" ref="CP173:CP206" si="36">IF(AND(ISERROR(FIND("NeighMkt",$CX$101))=FALSE,LEFT($CW$107,10)="ALL OUTLET",$CA173&lt;&gt;""),"",IF(AND($CV173&lt;&gt;$CW173,$CW173=CP$106),$DJ173,""))</f>
        <v/>
      </c>
      <c r="CQ173" s="73" t="str">
        <f t="shared" si="22"/>
        <v/>
      </c>
      <c r="CR173" s="72" t="str">
        <f t="shared" ref="CR173:CR206" si="37">IF(AND(ISERROR(FIND("NeighMkt",$CX$101))=FALSE,LEFT($CW$107,10)="ALL OUTLET",$CA173&lt;&gt;""),"",IF(AND($CV173&lt;&gt;$CW173,$CW173=CR$106),$DJ173,""))</f>
        <v/>
      </c>
      <c r="CS173" s="73" t="str">
        <f t="shared" si="23"/>
        <v/>
      </c>
      <c r="CT173" s="72" t="str">
        <f t="shared" ref="CT173:CT206" si="38">IF(AND(ISERROR(FIND("NeighMkt",$CX$101))=FALSE,LEFT($CW$107,10)="ALL OUTLET",$CA173&lt;&gt;""),"",IF(AND($CV173&lt;&gt;$CW173,$CW173=CT$106),$DJ173,""))</f>
        <v/>
      </c>
      <c r="CU173" s="73" t="str">
        <f t="shared" si="24"/>
        <v/>
      </c>
      <c r="CV173" s="65" t="str">
        <f t="shared" si="28"/>
        <v/>
      </c>
      <c r="CW173" s="65" t="str">
        <f t="shared" si="28"/>
        <v/>
      </c>
      <c r="CX173" s="77">
        <f>'[1]Leakage Tree Data'!A74</f>
        <v>0</v>
      </c>
      <c r="CY173" s="77">
        <f>'[1]Leakage Tree Data'!B74</f>
        <v>0</v>
      </c>
      <c r="CZ173" s="77">
        <f>'[1]Leakage Tree Data'!C74</f>
        <v>0</v>
      </c>
      <c r="DA173" s="77">
        <f>'[1]Leakage Tree Data'!D74</f>
        <v>0</v>
      </c>
      <c r="DB173" s="77">
        <f>'[1]Leakage Tree Data'!E74</f>
        <v>0</v>
      </c>
      <c r="DC173" s="77">
        <f>'[1]Leakage Tree Data'!F74</f>
        <v>0</v>
      </c>
      <c r="DD173" s="77">
        <f>'[1]Leakage Tree Data'!G74</f>
        <v>0</v>
      </c>
      <c r="DE173" s="77">
        <f>'[1]Leakage Tree Data'!H74</f>
        <v>0</v>
      </c>
      <c r="DF173" s="77">
        <f>'[1]Leakage Tree Data'!I74</f>
        <v>0</v>
      </c>
      <c r="DG173" s="77">
        <f>'[1]Leakage Tree Data'!J74</f>
        <v>0</v>
      </c>
      <c r="DH173" s="77">
        <f>'[1]Leakage Tree Data'!K74</f>
        <v>0</v>
      </c>
      <c r="DI173" s="77">
        <f>'[1]Leakage Tree Data'!L74</f>
        <v>0</v>
      </c>
      <c r="DJ173" s="77">
        <f>'[1]Leakage Tree Data'!M74</f>
        <v>0</v>
      </c>
      <c r="DK173" s="77">
        <f>'[1]Leakage Tree Data'!N74</f>
        <v>0</v>
      </c>
      <c r="DL173" s="77">
        <f>'[1]Leakage Tree Data'!O74</f>
        <v>0</v>
      </c>
      <c r="DM173" s="77">
        <f>'[1]Leakage Tree Data'!P74</f>
        <v>0</v>
      </c>
      <c r="DN173" s="77">
        <f>'[1]Leakage Tree Data'!Q74</f>
        <v>0</v>
      </c>
      <c r="DO173" s="77">
        <f>'[1]Leakage Tree Data'!R74</f>
        <v>0</v>
      </c>
      <c r="DP173" s="77">
        <f>'[1]Leakage Tree Data'!S74</f>
        <v>0</v>
      </c>
      <c r="DQ173" s="77">
        <f>'[1]Leakage Tree Data'!T74</f>
        <v>0</v>
      </c>
      <c r="DR173" s="77">
        <f>'[1]Leakage Tree Data'!U74</f>
        <v>0</v>
      </c>
      <c r="DS173" s="77">
        <f>'[1]Leakage Tree Data'!V74</f>
        <v>0</v>
      </c>
      <c r="DT173" s="77">
        <f>'[1]Leakage Tree Data'!W74</f>
        <v>0</v>
      </c>
      <c r="DU173" s="77">
        <f>'[1]Leakage Tree Data'!X74</f>
        <v>0</v>
      </c>
      <c r="DV173" s="77">
        <f>'[1]Leakage Tree Data'!Y74</f>
        <v>0</v>
      </c>
      <c r="DW173" s="77">
        <f>'[1]Leakage Tree Data'!Z74</f>
        <v>0</v>
      </c>
      <c r="DX173" s="77">
        <f>'[1]Leakage Tree Data'!AA74</f>
        <v>0</v>
      </c>
      <c r="DY173" s="77">
        <f>'[1]Leakage Tree Data'!AB74</f>
        <v>0</v>
      </c>
      <c r="DZ173" s="77">
        <f>'[1]Leakage Tree Data'!AC74</f>
        <v>0</v>
      </c>
      <c r="EA173" s="77">
        <f>'[1]Leakage Tree Data'!AD74</f>
        <v>0</v>
      </c>
      <c r="EB173" s="77">
        <f>'[1]Leakage Tree Data'!AE74</f>
        <v>0</v>
      </c>
      <c r="EC173" s="65" t="str">
        <f t="shared" ref="EC173:EC206" si="39">IF(AND(CV173=CW173,CV173&lt;&gt;""),IF(AND(ISERROR(FIND("NeighMkt",$CX$101))=FALSE,LEFT($CW$107,10)="ALL OUTLET"),DJ173-IF(ISERROR(VLOOKUP(CV173,$CA$109:$DK$206,36,FALSE))=TRUE,0,VLOOKUP(CV173,$CA$109:$DK$206,36,FALSE)),DJ173),"")</f>
        <v/>
      </c>
      <c r="ED173" s="69" t="str">
        <f t="shared" si="25"/>
        <v/>
      </c>
      <c r="EE173" s="71" t="str">
        <f t="shared" ref="EE173:EE206" si="40">IF(AND(CV173=CW173,CV173&lt;&gt;""),IF(AND(ISERROR(FIND("NeighMkt",$CX$101))=FALSE,LEFT($CW$107,10)="ALL OUTLET"),DY173-IF(ISERROR(VLOOKUP(CV173,$CA$109:$DZ$206,51,FALSE))=TRUE,0,VLOOKUP(CV173,$CA$109:$DZ$206,51,FALSE)),DY173),"")</f>
        <v/>
      </c>
      <c r="EF173" s="71" t="str">
        <f t="shared" si="26"/>
        <v/>
      </c>
      <c r="EG173" s="74" t="str">
        <f t="shared" si="27"/>
        <v/>
      </c>
      <c r="EH173" s="74" t="str">
        <f t="shared" ref="EH173:EH206" si="41">IF(AND(CV173=CW173,CV173&lt;&gt;""),ED173/$DI$108-(ED173-EF173)/($DI$108-$DX$108),"")</f>
        <v/>
      </c>
      <c r="EI173" s="79"/>
      <c r="EJ173" s="79"/>
      <c r="EK173" s="80"/>
    </row>
    <row r="174" spans="1:14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65" t="str">
        <f t="shared" si="29"/>
        <v/>
      </c>
      <c r="CB174" s="72" t="str">
        <f t="shared" ref="CB174:CB206" si="42">IF(AND(CV174=CW174,CV174&lt;&gt;""),IF(CW$100="Y",DK174-IF(ISERROR(VLOOKUP(CV174,$CA$109:$DK$206,37,FALSE))=TRUE,0,VLOOKUP(CV174,$CA$109:$DK$206,37,FALSE)),DK174-IF(AND(CW$101="Y",CV174=$CW$107),DI$107,0)),"")</f>
        <v/>
      </c>
      <c r="CC174" s="73" t="str">
        <f t="shared" ref="CC174:CC206" si="43">IF(CB174&lt;&gt;"",IF(CB174&gt;0,RANK(CB174,$CB$107:$CB$206),""),"")</f>
        <v/>
      </c>
      <c r="CD174" s="72" t="str">
        <f t="shared" si="30"/>
        <v/>
      </c>
      <c r="CE174" s="73" t="str">
        <f t="shared" ref="CE174:CE206" si="44">IF(CD174&lt;&gt;"",IF(CD174&gt;0,RANK(CD174,$CD$107:$CD$206),""),"")</f>
        <v/>
      </c>
      <c r="CF174" s="72" t="str">
        <f t="shared" si="31"/>
        <v/>
      </c>
      <c r="CG174" s="73" t="str">
        <f t="shared" ref="CG174:CG206" si="45">IF(CF174&lt;&gt;"",IF(CF174&gt;0,RANK(CF174,$CF$107:$CF$206),""),"")</f>
        <v/>
      </c>
      <c r="CH174" s="72" t="str">
        <f t="shared" si="32"/>
        <v/>
      </c>
      <c r="CI174" s="73" t="str">
        <f t="shared" ref="CI174:CI206" si="46">IF(CH174&lt;&gt;"",IF(CH174&gt;0,RANK(CH174,$CH$107:$CH$206),""),"")</f>
        <v/>
      </c>
      <c r="CJ174" s="72" t="str">
        <f t="shared" si="33"/>
        <v/>
      </c>
      <c r="CK174" s="73" t="str">
        <f t="shared" ref="CK174:CK206" si="47">IF(CJ174&lt;&gt;"",IF(CJ174&gt;0,RANK(CJ174,$CJ$107:$CJ$206),""),"")</f>
        <v/>
      </c>
      <c r="CL174" s="72" t="str">
        <f t="shared" si="34"/>
        <v/>
      </c>
      <c r="CM174" s="73" t="str">
        <f t="shared" ref="CM174:CM206" si="48">IF(CL174&lt;&gt;"",IF(CL174&gt;0,RANK(CL174,$CL$107:$CL$206),""),"")</f>
        <v/>
      </c>
      <c r="CN174" s="72" t="str">
        <f t="shared" si="35"/>
        <v/>
      </c>
      <c r="CO174" s="73" t="str">
        <f t="shared" ref="CO174:CO206" si="49">IF(CN174&lt;&gt;"",IF(CN174&gt;0,RANK(CN174,$CN$107:$CN$206),""),"")</f>
        <v/>
      </c>
      <c r="CP174" s="72" t="str">
        <f t="shared" si="36"/>
        <v/>
      </c>
      <c r="CQ174" s="73" t="str">
        <f t="shared" ref="CQ174:CQ206" si="50">IF(CP174&lt;&gt;"",IF(CP174&gt;0,RANK(CP174,$CP$107:$CP$206),""),"")</f>
        <v/>
      </c>
      <c r="CR174" s="72" t="str">
        <f t="shared" si="37"/>
        <v/>
      </c>
      <c r="CS174" s="73" t="str">
        <f t="shared" ref="CS174:CS206" si="51">IF(CR174&lt;&gt;"",IF(CR174&gt;0,RANK(CR174,$CR$107:$CR$206),""),"")</f>
        <v/>
      </c>
      <c r="CT174" s="72" t="str">
        <f t="shared" si="38"/>
        <v/>
      </c>
      <c r="CU174" s="73" t="str">
        <f t="shared" ref="CU174:CU206" si="52">IF(CT174&lt;&gt;"",IF(CT174&gt;0,RANK(CT174,$CT$107:$CT$206),""),"")</f>
        <v/>
      </c>
      <c r="CV174" s="65" t="str">
        <f t="shared" si="28"/>
        <v/>
      </c>
      <c r="CW174" s="65" t="str">
        <f t="shared" si="28"/>
        <v/>
      </c>
      <c r="CX174" s="77">
        <f>'[1]Leakage Tree Data'!A75</f>
        <v>0</v>
      </c>
      <c r="CY174" s="77">
        <f>'[1]Leakage Tree Data'!B75</f>
        <v>0</v>
      </c>
      <c r="CZ174" s="77">
        <f>'[1]Leakage Tree Data'!C75</f>
        <v>0</v>
      </c>
      <c r="DA174" s="77">
        <f>'[1]Leakage Tree Data'!D75</f>
        <v>0</v>
      </c>
      <c r="DB174" s="77">
        <f>'[1]Leakage Tree Data'!E75</f>
        <v>0</v>
      </c>
      <c r="DC174" s="77">
        <f>'[1]Leakage Tree Data'!F75</f>
        <v>0</v>
      </c>
      <c r="DD174" s="77">
        <f>'[1]Leakage Tree Data'!G75</f>
        <v>0</v>
      </c>
      <c r="DE174" s="77">
        <f>'[1]Leakage Tree Data'!H75</f>
        <v>0</v>
      </c>
      <c r="DF174" s="77">
        <f>'[1]Leakage Tree Data'!I75</f>
        <v>0</v>
      </c>
      <c r="DG174" s="77">
        <f>'[1]Leakage Tree Data'!J75</f>
        <v>0</v>
      </c>
      <c r="DH174" s="77">
        <f>'[1]Leakage Tree Data'!K75</f>
        <v>0</v>
      </c>
      <c r="DI174" s="77">
        <f>'[1]Leakage Tree Data'!L75</f>
        <v>0</v>
      </c>
      <c r="DJ174" s="77">
        <f>'[1]Leakage Tree Data'!M75</f>
        <v>0</v>
      </c>
      <c r="DK174" s="77">
        <f>'[1]Leakage Tree Data'!N75</f>
        <v>0</v>
      </c>
      <c r="DL174" s="77">
        <f>'[1]Leakage Tree Data'!O75</f>
        <v>0</v>
      </c>
      <c r="DM174" s="77">
        <f>'[1]Leakage Tree Data'!P75</f>
        <v>0</v>
      </c>
      <c r="DN174" s="77">
        <f>'[1]Leakage Tree Data'!Q75</f>
        <v>0</v>
      </c>
      <c r="DO174" s="77">
        <f>'[1]Leakage Tree Data'!R75</f>
        <v>0</v>
      </c>
      <c r="DP174" s="77">
        <f>'[1]Leakage Tree Data'!S75</f>
        <v>0</v>
      </c>
      <c r="DQ174" s="77">
        <f>'[1]Leakage Tree Data'!T75</f>
        <v>0</v>
      </c>
      <c r="DR174" s="77">
        <f>'[1]Leakage Tree Data'!U75</f>
        <v>0</v>
      </c>
      <c r="DS174" s="77">
        <f>'[1]Leakage Tree Data'!V75</f>
        <v>0</v>
      </c>
      <c r="DT174" s="77">
        <f>'[1]Leakage Tree Data'!W75</f>
        <v>0</v>
      </c>
      <c r="DU174" s="77">
        <f>'[1]Leakage Tree Data'!X75</f>
        <v>0</v>
      </c>
      <c r="DV174" s="77">
        <f>'[1]Leakage Tree Data'!Y75</f>
        <v>0</v>
      </c>
      <c r="DW174" s="77">
        <f>'[1]Leakage Tree Data'!Z75</f>
        <v>0</v>
      </c>
      <c r="DX174" s="77">
        <f>'[1]Leakage Tree Data'!AA75</f>
        <v>0</v>
      </c>
      <c r="DY174" s="77">
        <f>'[1]Leakage Tree Data'!AB75</f>
        <v>0</v>
      </c>
      <c r="DZ174" s="77">
        <f>'[1]Leakage Tree Data'!AC75</f>
        <v>0</v>
      </c>
      <c r="EA174" s="77">
        <f>'[1]Leakage Tree Data'!AD75</f>
        <v>0</v>
      </c>
      <c r="EB174" s="77">
        <f>'[1]Leakage Tree Data'!AE75</f>
        <v>0</v>
      </c>
      <c r="EC174" s="65" t="str">
        <f t="shared" si="39"/>
        <v/>
      </c>
      <c r="ED174" s="69" t="str">
        <f t="shared" ref="ED174:ED206" si="53">IF(AND(CV174=CW174,CV174&lt;&gt;""),IF(CW$100="Y",DK174-IF(ISERROR(VLOOKUP(CV174,$CA$109:$DK$206,37,FALSE))=TRUE,0,VLOOKUP(CV174,$CA$109:$DK$206,37,FALSE)),DK174-IF(AND(CW$101="Y",CV174=$CW$107),DI$107,0)),"")</f>
        <v/>
      </c>
      <c r="EE174" s="71" t="str">
        <f t="shared" si="40"/>
        <v/>
      </c>
      <c r="EF174" s="71" t="str">
        <f t="shared" ref="EF174:EF206" si="54">IF(AND(CV174=CW174,CV174&lt;&gt;""),IF(CW$100="Y",DZ174-IF(ISERROR(VLOOKUP(CV174,$CA$109:$DZ$206,52,FALSE))=TRUE,0,VLOOKUP(CV174,$CA$109:$DZ$206,52,FALSE)),DZ174-IF(AND(CW$101="Y",CV174=$CW$107),DX$107,0)),"")</f>
        <v/>
      </c>
      <c r="EG174" s="74" t="str">
        <f t="shared" ref="EG174:EG206" si="55">IF(AND(CV174=CW174,CV174&lt;&gt;""),EC174/$DJ$108-(EC174-EE174)/($DJ$108-$DY$108),"")</f>
        <v/>
      </c>
      <c r="EH174" s="74" t="str">
        <f t="shared" si="41"/>
        <v/>
      </c>
      <c r="EI174" s="79"/>
      <c r="EJ174" s="79"/>
      <c r="EK174" s="80"/>
    </row>
    <row r="175" spans="1:14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65" t="str">
        <f t="shared" si="29"/>
        <v/>
      </c>
      <c r="CB175" s="72" t="str">
        <f t="shared" si="42"/>
        <v/>
      </c>
      <c r="CC175" s="73" t="str">
        <f t="shared" si="43"/>
        <v/>
      </c>
      <c r="CD175" s="72" t="str">
        <f t="shared" si="30"/>
        <v/>
      </c>
      <c r="CE175" s="73" t="str">
        <f t="shared" si="44"/>
        <v/>
      </c>
      <c r="CF175" s="72" t="str">
        <f t="shared" si="31"/>
        <v/>
      </c>
      <c r="CG175" s="73" t="str">
        <f t="shared" si="45"/>
        <v/>
      </c>
      <c r="CH175" s="72" t="str">
        <f t="shared" si="32"/>
        <v/>
      </c>
      <c r="CI175" s="73" t="str">
        <f t="shared" si="46"/>
        <v/>
      </c>
      <c r="CJ175" s="72" t="str">
        <f t="shared" si="33"/>
        <v/>
      </c>
      <c r="CK175" s="73" t="str">
        <f t="shared" si="47"/>
        <v/>
      </c>
      <c r="CL175" s="72" t="str">
        <f t="shared" si="34"/>
        <v/>
      </c>
      <c r="CM175" s="73" t="str">
        <f t="shared" si="48"/>
        <v/>
      </c>
      <c r="CN175" s="72" t="str">
        <f t="shared" si="35"/>
        <v/>
      </c>
      <c r="CO175" s="73" t="str">
        <f t="shared" si="49"/>
        <v/>
      </c>
      <c r="CP175" s="72" t="str">
        <f t="shared" si="36"/>
        <v/>
      </c>
      <c r="CQ175" s="73" t="str">
        <f t="shared" si="50"/>
        <v/>
      </c>
      <c r="CR175" s="72" t="str">
        <f t="shared" si="37"/>
        <v/>
      </c>
      <c r="CS175" s="73" t="str">
        <f t="shared" si="51"/>
        <v/>
      </c>
      <c r="CT175" s="72" t="str">
        <f t="shared" si="38"/>
        <v/>
      </c>
      <c r="CU175" s="73" t="str">
        <f t="shared" si="52"/>
        <v/>
      </c>
      <c r="CV175" s="65" t="str">
        <f t="shared" si="28"/>
        <v/>
      </c>
      <c r="CW175" s="65" t="str">
        <f t="shared" si="28"/>
        <v/>
      </c>
      <c r="CX175" s="77">
        <f>'[1]Leakage Tree Data'!A76</f>
        <v>0</v>
      </c>
      <c r="CY175" s="77">
        <f>'[1]Leakage Tree Data'!B76</f>
        <v>0</v>
      </c>
      <c r="CZ175" s="77">
        <f>'[1]Leakage Tree Data'!C76</f>
        <v>0</v>
      </c>
      <c r="DA175" s="77">
        <f>'[1]Leakage Tree Data'!D76</f>
        <v>0</v>
      </c>
      <c r="DB175" s="77">
        <f>'[1]Leakage Tree Data'!E76</f>
        <v>0</v>
      </c>
      <c r="DC175" s="77">
        <f>'[1]Leakage Tree Data'!F76</f>
        <v>0</v>
      </c>
      <c r="DD175" s="77">
        <f>'[1]Leakage Tree Data'!G76</f>
        <v>0</v>
      </c>
      <c r="DE175" s="77">
        <f>'[1]Leakage Tree Data'!H76</f>
        <v>0</v>
      </c>
      <c r="DF175" s="77">
        <f>'[1]Leakage Tree Data'!I76</f>
        <v>0</v>
      </c>
      <c r="DG175" s="77">
        <f>'[1]Leakage Tree Data'!J76</f>
        <v>0</v>
      </c>
      <c r="DH175" s="77">
        <f>'[1]Leakage Tree Data'!K76</f>
        <v>0</v>
      </c>
      <c r="DI175" s="77">
        <f>'[1]Leakage Tree Data'!L76</f>
        <v>0</v>
      </c>
      <c r="DJ175" s="77">
        <f>'[1]Leakage Tree Data'!M76</f>
        <v>0</v>
      </c>
      <c r="DK175" s="77">
        <f>'[1]Leakage Tree Data'!N76</f>
        <v>0</v>
      </c>
      <c r="DL175" s="77">
        <f>'[1]Leakage Tree Data'!O76</f>
        <v>0</v>
      </c>
      <c r="DM175" s="77">
        <f>'[1]Leakage Tree Data'!P76</f>
        <v>0</v>
      </c>
      <c r="DN175" s="77">
        <f>'[1]Leakage Tree Data'!Q76</f>
        <v>0</v>
      </c>
      <c r="DO175" s="77">
        <f>'[1]Leakage Tree Data'!R76</f>
        <v>0</v>
      </c>
      <c r="DP175" s="77">
        <f>'[1]Leakage Tree Data'!S76</f>
        <v>0</v>
      </c>
      <c r="DQ175" s="77">
        <f>'[1]Leakage Tree Data'!T76</f>
        <v>0</v>
      </c>
      <c r="DR175" s="77">
        <f>'[1]Leakage Tree Data'!U76</f>
        <v>0</v>
      </c>
      <c r="DS175" s="77">
        <f>'[1]Leakage Tree Data'!V76</f>
        <v>0</v>
      </c>
      <c r="DT175" s="77">
        <f>'[1]Leakage Tree Data'!W76</f>
        <v>0</v>
      </c>
      <c r="DU175" s="77">
        <f>'[1]Leakage Tree Data'!X76</f>
        <v>0</v>
      </c>
      <c r="DV175" s="77">
        <f>'[1]Leakage Tree Data'!Y76</f>
        <v>0</v>
      </c>
      <c r="DW175" s="77">
        <f>'[1]Leakage Tree Data'!Z76</f>
        <v>0</v>
      </c>
      <c r="DX175" s="77">
        <f>'[1]Leakage Tree Data'!AA76</f>
        <v>0</v>
      </c>
      <c r="DY175" s="77">
        <f>'[1]Leakage Tree Data'!AB76</f>
        <v>0</v>
      </c>
      <c r="DZ175" s="77">
        <f>'[1]Leakage Tree Data'!AC76</f>
        <v>0</v>
      </c>
      <c r="EA175" s="77">
        <f>'[1]Leakage Tree Data'!AD76</f>
        <v>0</v>
      </c>
      <c r="EB175" s="77">
        <f>'[1]Leakage Tree Data'!AE76</f>
        <v>0</v>
      </c>
      <c r="EC175" s="65" t="str">
        <f t="shared" si="39"/>
        <v/>
      </c>
      <c r="ED175" s="69" t="str">
        <f t="shared" si="53"/>
        <v/>
      </c>
      <c r="EE175" s="71" t="str">
        <f t="shared" si="40"/>
        <v/>
      </c>
      <c r="EF175" s="71" t="str">
        <f t="shared" si="54"/>
        <v/>
      </c>
      <c r="EG175" s="74" t="str">
        <f t="shared" si="55"/>
        <v/>
      </c>
      <c r="EH175" s="74" t="str">
        <f t="shared" si="41"/>
        <v/>
      </c>
      <c r="EI175" s="79"/>
      <c r="EJ175" s="79"/>
      <c r="EK175" s="80"/>
    </row>
    <row r="176" spans="1:14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65" t="str">
        <f t="shared" si="29"/>
        <v/>
      </c>
      <c r="CB176" s="72" t="str">
        <f t="shared" si="42"/>
        <v/>
      </c>
      <c r="CC176" s="73" t="str">
        <f t="shared" si="43"/>
        <v/>
      </c>
      <c r="CD176" s="72" t="str">
        <f t="shared" si="30"/>
        <v/>
      </c>
      <c r="CE176" s="73" t="str">
        <f t="shared" si="44"/>
        <v/>
      </c>
      <c r="CF176" s="72" t="str">
        <f t="shared" si="31"/>
        <v/>
      </c>
      <c r="CG176" s="73" t="str">
        <f t="shared" si="45"/>
        <v/>
      </c>
      <c r="CH176" s="72" t="str">
        <f t="shared" si="32"/>
        <v/>
      </c>
      <c r="CI176" s="73" t="str">
        <f t="shared" si="46"/>
        <v/>
      </c>
      <c r="CJ176" s="72" t="str">
        <f t="shared" si="33"/>
        <v/>
      </c>
      <c r="CK176" s="73" t="str">
        <f t="shared" si="47"/>
        <v/>
      </c>
      <c r="CL176" s="72" t="str">
        <f t="shared" si="34"/>
        <v/>
      </c>
      <c r="CM176" s="73" t="str">
        <f t="shared" si="48"/>
        <v/>
      </c>
      <c r="CN176" s="72" t="str">
        <f t="shared" si="35"/>
        <v/>
      </c>
      <c r="CO176" s="73" t="str">
        <f t="shared" si="49"/>
        <v/>
      </c>
      <c r="CP176" s="72" t="str">
        <f t="shared" si="36"/>
        <v/>
      </c>
      <c r="CQ176" s="73" t="str">
        <f t="shared" si="50"/>
        <v/>
      </c>
      <c r="CR176" s="72" t="str">
        <f t="shared" si="37"/>
        <v/>
      </c>
      <c r="CS176" s="73" t="str">
        <f t="shared" si="51"/>
        <v/>
      </c>
      <c r="CT176" s="72" t="str">
        <f t="shared" si="38"/>
        <v/>
      </c>
      <c r="CU176" s="73" t="str">
        <f t="shared" si="52"/>
        <v/>
      </c>
      <c r="CV176" s="65" t="str">
        <f t="shared" si="28"/>
        <v/>
      </c>
      <c r="CW176" s="65" t="str">
        <f t="shared" si="28"/>
        <v/>
      </c>
      <c r="CX176" s="77">
        <f>'[1]Leakage Tree Data'!A77</f>
        <v>0</v>
      </c>
      <c r="CY176" s="77">
        <f>'[1]Leakage Tree Data'!B77</f>
        <v>0</v>
      </c>
      <c r="CZ176" s="77">
        <f>'[1]Leakage Tree Data'!C77</f>
        <v>0</v>
      </c>
      <c r="DA176" s="77">
        <f>'[1]Leakage Tree Data'!D77</f>
        <v>0</v>
      </c>
      <c r="DB176" s="77">
        <f>'[1]Leakage Tree Data'!E77</f>
        <v>0</v>
      </c>
      <c r="DC176" s="77">
        <f>'[1]Leakage Tree Data'!F77</f>
        <v>0</v>
      </c>
      <c r="DD176" s="77">
        <f>'[1]Leakage Tree Data'!G77</f>
        <v>0</v>
      </c>
      <c r="DE176" s="77">
        <f>'[1]Leakage Tree Data'!H77</f>
        <v>0</v>
      </c>
      <c r="DF176" s="77">
        <f>'[1]Leakage Tree Data'!I77</f>
        <v>0</v>
      </c>
      <c r="DG176" s="77">
        <f>'[1]Leakage Tree Data'!J77</f>
        <v>0</v>
      </c>
      <c r="DH176" s="77">
        <f>'[1]Leakage Tree Data'!K77</f>
        <v>0</v>
      </c>
      <c r="DI176" s="77">
        <f>'[1]Leakage Tree Data'!L77</f>
        <v>0</v>
      </c>
      <c r="DJ176" s="77">
        <f>'[1]Leakage Tree Data'!M77</f>
        <v>0</v>
      </c>
      <c r="DK176" s="77">
        <f>'[1]Leakage Tree Data'!N77</f>
        <v>0</v>
      </c>
      <c r="DL176" s="77">
        <f>'[1]Leakage Tree Data'!O77</f>
        <v>0</v>
      </c>
      <c r="DM176" s="77">
        <f>'[1]Leakage Tree Data'!P77</f>
        <v>0</v>
      </c>
      <c r="DN176" s="77">
        <f>'[1]Leakage Tree Data'!Q77</f>
        <v>0</v>
      </c>
      <c r="DO176" s="77">
        <f>'[1]Leakage Tree Data'!R77</f>
        <v>0</v>
      </c>
      <c r="DP176" s="77">
        <f>'[1]Leakage Tree Data'!S77</f>
        <v>0</v>
      </c>
      <c r="DQ176" s="77">
        <f>'[1]Leakage Tree Data'!T77</f>
        <v>0</v>
      </c>
      <c r="DR176" s="77">
        <f>'[1]Leakage Tree Data'!U77</f>
        <v>0</v>
      </c>
      <c r="DS176" s="77">
        <f>'[1]Leakage Tree Data'!V77</f>
        <v>0</v>
      </c>
      <c r="DT176" s="77">
        <f>'[1]Leakage Tree Data'!W77</f>
        <v>0</v>
      </c>
      <c r="DU176" s="77">
        <f>'[1]Leakage Tree Data'!X77</f>
        <v>0</v>
      </c>
      <c r="DV176" s="77">
        <f>'[1]Leakage Tree Data'!Y77</f>
        <v>0</v>
      </c>
      <c r="DW176" s="77">
        <f>'[1]Leakage Tree Data'!Z77</f>
        <v>0</v>
      </c>
      <c r="DX176" s="77">
        <f>'[1]Leakage Tree Data'!AA77</f>
        <v>0</v>
      </c>
      <c r="DY176" s="77">
        <f>'[1]Leakage Tree Data'!AB77</f>
        <v>0</v>
      </c>
      <c r="DZ176" s="77">
        <f>'[1]Leakage Tree Data'!AC77</f>
        <v>0</v>
      </c>
      <c r="EA176" s="77">
        <f>'[1]Leakage Tree Data'!AD77</f>
        <v>0</v>
      </c>
      <c r="EB176" s="77">
        <f>'[1]Leakage Tree Data'!AE77</f>
        <v>0</v>
      </c>
      <c r="EC176" s="65" t="str">
        <f t="shared" si="39"/>
        <v/>
      </c>
      <c r="ED176" s="69" t="str">
        <f t="shared" si="53"/>
        <v/>
      </c>
      <c r="EE176" s="71" t="str">
        <f t="shared" si="40"/>
        <v/>
      </c>
      <c r="EF176" s="71" t="str">
        <f t="shared" si="54"/>
        <v/>
      </c>
      <c r="EG176" s="74" t="str">
        <f t="shared" si="55"/>
        <v/>
      </c>
      <c r="EH176" s="74" t="str">
        <f t="shared" si="41"/>
        <v/>
      </c>
      <c r="EI176" s="79"/>
      <c r="EJ176" s="79"/>
      <c r="EK176" s="80"/>
    </row>
    <row r="177" spans="1:14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65" t="str">
        <f t="shared" si="29"/>
        <v/>
      </c>
      <c r="CB177" s="72" t="str">
        <f t="shared" si="42"/>
        <v/>
      </c>
      <c r="CC177" s="73" t="str">
        <f t="shared" si="43"/>
        <v/>
      </c>
      <c r="CD177" s="72" t="str">
        <f t="shared" si="30"/>
        <v/>
      </c>
      <c r="CE177" s="73" t="str">
        <f t="shared" si="44"/>
        <v/>
      </c>
      <c r="CF177" s="72" t="str">
        <f t="shared" si="31"/>
        <v/>
      </c>
      <c r="CG177" s="73" t="str">
        <f t="shared" si="45"/>
        <v/>
      </c>
      <c r="CH177" s="72" t="str">
        <f t="shared" si="32"/>
        <v/>
      </c>
      <c r="CI177" s="73" t="str">
        <f t="shared" si="46"/>
        <v/>
      </c>
      <c r="CJ177" s="72" t="str">
        <f t="shared" si="33"/>
        <v/>
      </c>
      <c r="CK177" s="73" t="str">
        <f t="shared" si="47"/>
        <v/>
      </c>
      <c r="CL177" s="72" t="str">
        <f t="shared" si="34"/>
        <v/>
      </c>
      <c r="CM177" s="73" t="str">
        <f t="shared" si="48"/>
        <v/>
      </c>
      <c r="CN177" s="72" t="str">
        <f t="shared" si="35"/>
        <v/>
      </c>
      <c r="CO177" s="73" t="str">
        <f t="shared" si="49"/>
        <v/>
      </c>
      <c r="CP177" s="72" t="str">
        <f t="shared" si="36"/>
        <v/>
      </c>
      <c r="CQ177" s="73" t="str">
        <f t="shared" si="50"/>
        <v/>
      </c>
      <c r="CR177" s="72" t="str">
        <f t="shared" si="37"/>
        <v/>
      </c>
      <c r="CS177" s="73" t="str">
        <f t="shared" si="51"/>
        <v/>
      </c>
      <c r="CT177" s="72" t="str">
        <f t="shared" si="38"/>
        <v/>
      </c>
      <c r="CU177" s="73" t="str">
        <f t="shared" si="52"/>
        <v/>
      </c>
      <c r="CV177" s="65" t="str">
        <f t="shared" si="28"/>
        <v/>
      </c>
      <c r="CW177" s="65" t="str">
        <f t="shared" si="28"/>
        <v/>
      </c>
      <c r="CX177" s="77">
        <f>'[1]Leakage Tree Data'!A78</f>
        <v>0</v>
      </c>
      <c r="CY177" s="77">
        <f>'[1]Leakage Tree Data'!B78</f>
        <v>0</v>
      </c>
      <c r="CZ177" s="77">
        <f>'[1]Leakage Tree Data'!C78</f>
        <v>0</v>
      </c>
      <c r="DA177" s="77">
        <f>'[1]Leakage Tree Data'!D78</f>
        <v>0</v>
      </c>
      <c r="DB177" s="77">
        <f>'[1]Leakage Tree Data'!E78</f>
        <v>0</v>
      </c>
      <c r="DC177" s="77">
        <f>'[1]Leakage Tree Data'!F78</f>
        <v>0</v>
      </c>
      <c r="DD177" s="77">
        <f>'[1]Leakage Tree Data'!G78</f>
        <v>0</v>
      </c>
      <c r="DE177" s="77">
        <f>'[1]Leakage Tree Data'!H78</f>
        <v>0</v>
      </c>
      <c r="DF177" s="77">
        <f>'[1]Leakage Tree Data'!I78</f>
        <v>0</v>
      </c>
      <c r="DG177" s="77">
        <f>'[1]Leakage Tree Data'!J78</f>
        <v>0</v>
      </c>
      <c r="DH177" s="77">
        <f>'[1]Leakage Tree Data'!K78</f>
        <v>0</v>
      </c>
      <c r="DI177" s="77">
        <f>'[1]Leakage Tree Data'!L78</f>
        <v>0</v>
      </c>
      <c r="DJ177" s="77">
        <f>'[1]Leakage Tree Data'!M78</f>
        <v>0</v>
      </c>
      <c r="DK177" s="77">
        <f>'[1]Leakage Tree Data'!N78</f>
        <v>0</v>
      </c>
      <c r="DL177" s="77">
        <f>'[1]Leakage Tree Data'!O78</f>
        <v>0</v>
      </c>
      <c r="DM177" s="77">
        <f>'[1]Leakage Tree Data'!P78</f>
        <v>0</v>
      </c>
      <c r="DN177" s="77">
        <f>'[1]Leakage Tree Data'!Q78</f>
        <v>0</v>
      </c>
      <c r="DO177" s="77">
        <f>'[1]Leakage Tree Data'!R78</f>
        <v>0</v>
      </c>
      <c r="DP177" s="77">
        <f>'[1]Leakage Tree Data'!S78</f>
        <v>0</v>
      </c>
      <c r="DQ177" s="77">
        <f>'[1]Leakage Tree Data'!T78</f>
        <v>0</v>
      </c>
      <c r="DR177" s="77">
        <f>'[1]Leakage Tree Data'!U78</f>
        <v>0</v>
      </c>
      <c r="DS177" s="77">
        <f>'[1]Leakage Tree Data'!V78</f>
        <v>0</v>
      </c>
      <c r="DT177" s="77">
        <f>'[1]Leakage Tree Data'!W78</f>
        <v>0</v>
      </c>
      <c r="DU177" s="77">
        <f>'[1]Leakage Tree Data'!X78</f>
        <v>0</v>
      </c>
      <c r="DV177" s="77">
        <f>'[1]Leakage Tree Data'!Y78</f>
        <v>0</v>
      </c>
      <c r="DW177" s="77">
        <f>'[1]Leakage Tree Data'!Z78</f>
        <v>0</v>
      </c>
      <c r="DX177" s="77">
        <f>'[1]Leakage Tree Data'!AA78</f>
        <v>0</v>
      </c>
      <c r="DY177" s="77">
        <f>'[1]Leakage Tree Data'!AB78</f>
        <v>0</v>
      </c>
      <c r="DZ177" s="77">
        <f>'[1]Leakage Tree Data'!AC78</f>
        <v>0</v>
      </c>
      <c r="EA177" s="77">
        <f>'[1]Leakage Tree Data'!AD78</f>
        <v>0</v>
      </c>
      <c r="EB177" s="77">
        <f>'[1]Leakage Tree Data'!AE78</f>
        <v>0</v>
      </c>
      <c r="EC177" s="65" t="str">
        <f t="shared" si="39"/>
        <v/>
      </c>
      <c r="ED177" s="69" t="str">
        <f t="shared" si="53"/>
        <v/>
      </c>
      <c r="EE177" s="71" t="str">
        <f t="shared" si="40"/>
        <v/>
      </c>
      <c r="EF177" s="71" t="str">
        <f t="shared" si="54"/>
        <v/>
      </c>
      <c r="EG177" s="74" t="str">
        <f t="shared" si="55"/>
        <v/>
      </c>
      <c r="EH177" s="74" t="str">
        <f t="shared" si="41"/>
        <v/>
      </c>
      <c r="EI177" s="79"/>
      <c r="EJ177" s="79"/>
      <c r="EK177" s="80"/>
    </row>
    <row r="178" spans="1:14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65" t="str">
        <f t="shared" si="29"/>
        <v/>
      </c>
      <c r="CB178" s="72" t="str">
        <f t="shared" si="42"/>
        <v/>
      </c>
      <c r="CC178" s="73" t="str">
        <f t="shared" si="43"/>
        <v/>
      </c>
      <c r="CD178" s="72" t="str">
        <f t="shared" si="30"/>
        <v/>
      </c>
      <c r="CE178" s="73" t="str">
        <f t="shared" si="44"/>
        <v/>
      </c>
      <c r="CF178" s="72" t="str">
        <f t="shared" si="31"/>
        <v/>
      </c>
      <c r="CG178" s="73" t="str">
        <f t="shared" si="45"/>
        <v/>
      </c>
      <c r="CH178" s="72" t="str">
        <f t="shared" si="32"/>
        <v/>
      </c>
      <c r="CI178" s="73" t="str">
        <f t="shared" si="46"/>
        <v/>
      </c>
      <c r="CJ178" s="72" t="str">
        <f t="shared" si="33"/>
        <v/>
      </c>
      <c r="CK178" s="73" t="str">
        <f t="shared" si="47"/>
        <v/>
      </c>
      <c r="CL178" s="72" t="str">
        <f t="shared" si="34"/>
        <v/>
      </c>
      <c r="CM178" s="73" t="str">
        <f t="shared" si="48"/>
        <v/>
      </c>
      <c r="CN178" s="72" t="str">
        <f t="shared" si="35"/>
        <v/>
      </c>
      <c r="CO178" s="73" t="str">
        <f t="shared" si="49"/>
        <v/>
      </c>
      <c r="CP178" s="72" t="str">
        <f t="shared" si="36"/>
        <v/>
      </c>
      <c r="CQ178" s="73" t="str">
        <f t="shared" si="50"/>
        <v/>
      </c>
      <c r="CR178" s="72" t="str">
        <f t="shared" si="37"/>
        <v/>
      </c>
      <c r="CS178" s="73" t="str">
        <f t="shared" si="51"/>
        <v/>
      </c>
      <c r="CT178" s="72" t="str">
        <f t="shared" si="38"/>
        <v/>
      </c>
      <c r="CU178" s="73" t="str">
        <f t="shared" si="52"/>
        <v/>
      </c>
      <c r="CV178" s="65" t="str">
        <f t="shared" si="28"/>
        <v/>
      </c>
      <c r="CW178" s="65" t="str">
        <f t="shared" si="28"/>
        <v/>
      </c>
      <c r="CX178" s="77">
        <f>'[1]Leakage Tree Data'!A79</f>
        <v>0</v>
      </c>
      <c r="CY178" s="77">
        <f>'[1]Leakage Tree Data'!B79</f>
        <v>0</v>
      </c>
      <c r="CZ178" s="77">
        <f>'[1]Leakage Tree Data'!C79</f>
        <v>0</v>
      </c>
      <c r="DA178" s="77">
        <f>'[1]Leakage Tree Data'!D79</f>
        <v>0</v>
      </c>
      <c r="DB178" s="77">
        <f>'[1]Leakage Tree Data'!E79</f>
        <v>0</v>
      </c>
      <c r="DC178" s="77">
        <f>'[1]Leakage Tree Data'!F79</f>
        <v>0</v>
      </c>
      <c r="DD178" s="77">
        <f>'[1]Leakage Tree Data'!G79</f>
        <v>0</v>
      </c>
      <c r="DE178" s="77">
        <f>'[1]Leakage Tree Data'!H79</f>
        <v>0</v>
      </c>
      <c r="DF178" s="77">
        <f>'[1]Leakage Tree Data'!I79</f>
        <v>0</v>
      </c>
      <c r="DG178" s="77">
        <f>'[1]Leakage Tree Data'!J79</f>
        <v>0</v>
      </c>
      <c r="DH178" s="77">
        <f>'[1]Leakage Tree Data'!K79</f>
        <v>0</v>
      </c>
      <c r="DI178" s="77">
        <f>'[1]Leakage Tree Data'!L79</f>
        <v>0</v>
      </c>
      <c r="DJ178" s="77">
        <f>'[1]Leakage Tree Data'!M79</f>
        <v>0</v>
      </c>
      <c r="DK178" s="77">
        <f>'[1]Leakage Tree Data'!N79</f>
        <v>0</v>
      </c>
      <c r="DL178" s="77">
        <f>'[1]Leakage Tree Data'!O79</f>
        <v>0</v>
      </c>
      <c r="DM178" s="77">
        <f>'[1]Leakage Tree Data'!P79</f>
        <v>0</v>
      </c>
      <c r="DN178" s="77">
        <f>'[1]Leakage Tree Data'!Q79</f>
        <v>0</v>
      </c>
      <c r="DO178" s="77">
        <f>'[1]Leakage Tree Data'!R79</f>
        <v>0</v>
      </c>
      <c r="DP178" s="77">
        <f>'[1]Leakage Tree Data'!S79</f>
        <v>0</v>
      </c>
      <c r="DQ178" s="77">
        <f>'[1]Leakage Tree Data'!T79</f>
        <v>0</v>
      </c>
      <c r="DR178" s="77">
        <f>'[1]Leakage Tree Data'!U79</f>
        <v>0</v>
      </c>
      <c r="DS178" s="77">
        <f>'[1]Leakage Tree Data'!V79</f>
        <v>0</v>
      </c>
      <c r="DT178" s="77">
        <f>'[1]Leakage Tree Data'!W79</f>
        <v>0</v>
      </c>
      <c r="DU178" s="77">
        <f>'[1]Leakage Tree Data'!X79</f>
        <v>0</v>
      </c>
      <c r="DV178" s="77">
        <f>'[1]Leakage Tree Data'!Y79</f>
        <v>0</v>
      </c>
      <c r="DW178" s="77">
        <f>'[1]Leakage Tree Data'!Z79</f>
        <v>0</v>
      </c>
      <c r="DX178" s="77">
        <f>'[1]Leakage Tree Data'!AA79</f>
        <v>0</v>
      </c>
      <c r="DY178" s="77">
        <f>'[1]Leakage Tree Data'!AB79</f>
        <v>0</v>
      </c>
      <c r="DZ178" s="77">
        <f>'[1]Leakage Tree Data'!AC79</f>
        <v>0</v>
      </c>
      <c r="EA178" s="77">
        <f>'[1]Leakage Tree Data'!AD79</f>
        <v>0</v>
      </c>
      <c r="EB178" s="77">
        <f>'[1]Leakage Tree Data'!AE79</f>
        <v>0</v>
      </c>
      <c r="EC178" s="65" t="str">
        <f t="shared" si="39"/>
        <v/>
      </c>
      <c r="ED178" s="69" t="str">
        <f t="shared" si="53"/>
        <v/>
      </c>
      <c r="EE178" s="71" t="str">
        <f t="shared" si="40"/>
        <v/>
      </c>
      <c r="EF178" s="71" t="str">
        <f t="shared" si="54"/>
        <v/>
      </c>
      <c r="EG178" s="74" t="str">
        <f t="shared" si="55"/>
        <v/>
      </c>
      <c r="EH178" s="74" t="str">
        <f t="shared" si="41"/>
        <v/>
      </c>
      <c r="EI178" s="79"/>
      <c r="EJ178" s="79"/>
      <c r="EK178" s="80"/>
    </row>
    <row r="179" spans="1:14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65" t="str">
        <f t="shared" si="29"/>
        <v/>
      </c>
      <c r="CB179" s="72" t="str">
        <f t="shared" si="42"/>
        <v/>
      </c>
      <c r="CC179" s="73" t="str">
        <f t="shared" si="43"/>
        <v/>
      </c>
      <c r="CD179" s="72" t="str">
        <f t="shared" si="30"/>
        <v/>
      </c>
      <c r="CE179" s="73" t="str">
        <f t="shared" si="44"/>
        <v/>
      </c>
      <c r="CF179" s="72" t="str">
        <f t="shared" si="31"/>
        <v/>
      </c>
      <c r="CG179" s="73" t="str">
        <f t="shared" si="45"/>
        <v/>
      </c>
      <c r="CH179" s="72" t="str">
        <f t="shared" si="32"/>
        <v/>
      </c>
      <c r="CI179" s="73" t="str">
        <f t="shared" si="46"/>
        <v/>
      </c>
      <c r="CJ179" s="72" t="str">
        <f t="shared" si="33"/>
        <v/>
      </c>
      <c r="CK179" s="73" t="str">
        <f t="shared" si="47"/>
        <v/>
      </c>
      <c r="CL179" s="72" t="str">
        <f t="shared" si="34"/>
        <v/>
      </c>
      <c r="CM179" s="73" t="str">
        <f t="shared" si="48"/>
        <v/>
      </c>
      <c r="CN179" s="72" t="str">
        <f t="shared" si="35"/>
        <v/>
      </c>
      <c r="CO179" s="73" t="str">
        <f t="shared" si="49"/>
        <v/>
      </c>
      <c r="CP179" s="72" t="str">
        <f t="shared" si="36"/>
        <v/>
      </c>
      <c r="CQ179" s="73" t="str">
        <f t="shared" si="50"/>
        <v/>
      </c>
      <c r="CR179" s="72" t="str">
        <f t="shared" si="37"/>
        <v/>
      </c>
      <c r="CS179" s="73" t="str">
        <f t="shared" si="51"/>
        <v/>
      </c>
      <c r="CT179" s="72" t="str">
        <f t="shared" si="38"/>
        <v/>
      </c>
      <c r="CU179" s="73" t="str">
        <f t="shared" si="52"/>
        <v/>
      </c>
      <c r="CV179" s="65" t="str">
        <f t="shared" si="28"/>
        <v/>
      </c>
      <c r="CW179" s="65" t="str">
        <f t="shared" si="28"/>
        <v/>
      </c>
      <c r="CX179" s="77">
        <f>'[1]Leakage Tree Data'!A80</f>
        <v>0</v>
      </c>
      <c r="CY179" s="77">
        <f>'[1]Leakage Tree Data'!B80</f>
        <v>0</v>
      </c>
      <c r="CZ179" s="77">
        <f>'[1]Leakage Tree Data'!C80</f>
        <v>0</v>
      </c>
      <c r="DA179" s="77">
        <f>'[1]Leakage Tree Data'!D80</f>
        <v>0</v>
      </c>
      <c r="DB179" s="77">
        <f>'[1]Leakage Tree Data'!E80</f>
        <v>0</v>
      </c>
      <c r="DC179" s="77">
        <f>'[1]Leakage Tree Data'!F80</f>
        <v>0</v>
      </c>
      <c r="DD179" s="77">
        <f>'[1]Leakage Tree Data'!G80</f>
        <v>0</v>
      </c>
      <c r="DE179" s="77">
        <f>'[1]Leakage Tree Data'!H80</f>
        <v>0</v>
      </c>
      <c r="DF179" s="77">
        <f>'[1]Leakage Tree Data'!I80</f>
        <v>0</v>
      </c>
      <c r="DG179" s="77">
        <f>'[1]Leakage Tree Data'!J80</f>
        <v>0</v>
      </c>
      <c r="DH179" s="77">
        <f>'[1]Leakage Tree Data'!K80</f>
        <v>0</v>
      </c>
      <c r="DI179" s="77">
        <f>'[1]Leakage Tree Data'!L80</f>
        <v>0</v>
      </c>
      <c r="DJ179" s="77">
        <f>'[1]Leakage Tree Data'!M80</f>
        <v>0</v>
      </c>
      <c r="DK179" s="77">
        <f>'[1]Leakage Tree Data'!N80</f>
        <v>0</v>
      </c>
      <c r="DL179" s="77">
        <f>'[1]Leakage Tree Data'!O80</f>
        <v>0</v>
      </c>
      <c r="DM179" s="77">
        <f>'[1]Leakage Tree Data'!P80</f>
        <v>0</v>
      </c>
      <c r="DN179" s="77">
        <f>'[1]Leakage Tree Data'!Q80</f>
        <v>0</v>
      </c>
      <c r="DO179" s="77">
        <f>'[1]Leakage Tree Data'!R80</f>
        <v>0</v>
      </c>
      <c r="DP179" s="77">
        <f>'[1]Leakage Tree Data'!S80</f>
        <v>0</v>
      </c>
      <c r="DQ179" s="77">
        <f>'[1]Leakage Tree Data'!T80</f>
        <v>0</v>
      </c>
      <c r="DR179" s="77">
        <f>'[1]Leakage Tree Data'!U80</f>
        <v>0</v>
      </c>
      <c r="DS179" s="77">
        <f>'[1]Leakage Tree Data'!V80</f>
        <v>0</v>
      </c>
      <c r="DT179" s="77">
        <f>'[1]Leakage Tree Data'!W80</f>
        <v>0</v>
      </c>
      <c r="DU179" s="77">
        <f>'[1]Leakage Tree Data'!X80</f>
        <v>0</v>
      </c>
      <c r="DV179" s="77">
        <f>'[1]Leakage Tree Data'!Y80</f>
        <v>0</v>
      </c>
      <c r="DW179" s="77">
        <f>'[1]Leakage Tree Data'!Z80</f>
        <v>0</v>
      </c>
      <c r="DX179" s="77">
        <f>'[1]Leakage Tree Data'!AA80</f>
        <v>0</v>
      </c>
      <c r="DY179" s="77">
        <f>'[1]Leakage Tree Data'!AB80</f>
        <v>0</v>
      </c>
      <c r="DZ179" s="77">
        <f>'[1]Leakage Tree Data'!AC80</f>
        <v>0</v>
      </c>
      <c r="EA179" s="77">
        <f>'[1]Leakage Tree Data'!AD80</f>
        <v>0</v>
      </c>
      <c r="EB179" s="77">
        <f>'[1]Leakage Tree Data'!AE80</f>
        <v>0</v>
      </c>
      <c r="EC179" s="65" t="str">
        <f t="shared" si="39"/>
        <v/>
      </c>
      <c r="ED179" s="69" t="str">
        <f t="shared" si="53"/>
        <v/>
      </c>
      <c r="EE179" s="71" t="str">
        <f t="shared" si="40"/>
        <v/>
      </c>
      <c r="EF179" s="71" t="str">
        <f t="shared" si="54"/>
        <v/>
      </c>
      <c r="EG179" s="74" t="str">
        <f t="shared" si="55"/>
        <v/>
      </c>
      <c r="EH179" s="74" t="str">
        <f t="shared" si="41"/>
        <v/>
      </c>
      <c r="EI179" s="79"/>
      <c r="EJ179" s="79"/>
      <c r="EK179" s="80"/>
    </row>
    <row r="180" spans="1:14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65" t="str">
        <f t="shared" si="29"/>
        <v/>
      </c>
      <c r="CB180" s="72" t="str">
        <f t="shared" si="42"/>
        <v/>
      </c>
      <c r="CC180" s="73" t="str">
        <f t="shared" si="43"/>
        <v/>
      </c>
      <c r="CD180" s="72" t="str">
        <f t="shared" si="30"/>
        <v/>
      </c>
      <c r="CE180" s="73" t="str">
        <f t="shared" si="44"/>
        <v/>
      </c>
      <c r="CF180" s="72" t="str">
        <f t="shared" si="31"/>
        <v/>
      </c>
      <c r="CG180" s="73" t="str">
        <f t="shared" si="45"/>
        <v/>
      </c>
      <c r="CH180" s="72" t="str">
        <f t="shared" si="32"/>
        <v/>
      </c>
      <c r="CI180" s="73" t="str">
        <f t="shared" si="46"/>
        <v/>
      </c>
      <c r="CJ180" s="72" t="str">
        <f t="shared" si="33"/>
        <v/>
      </c>
      <c r="CK180" s="73" t="str">
        <f t="shared" si="47"/>
        <v/>
      </c>
      <c r="CL180" s="72" t="str">
        <f t="shared" si="34"/>
        <v/>
      </c>
      <c r="CM180" s="73" t="str">
        <f t="shared" si="48"/>
        <v/>
      </c>
      <c r="CN180" s="72" t="str">
        <f t="shared" si="35"/>
        <v/>
      </c>
      <c r="CO180" s="73" t="str">
        <f t="shared" si="49"/>
        <v/>
      </c>
      <c r="CP180" s="72" t="str">
        <f t="shared" si="36"/>
        <v/>
      </c>
      <c r="CQ180" s="73" t="str">
        <f t="shared" si="50"/>
        <v/>
      </c>
      <c r="CR180" s="72" t="str">
        <f t="shared" si="37"/>
        <v/>
      </c>
      <c r="CS180" s="73" t="str">
        <f t="shared" si="51"/>
        <v/>
      </c>
      <c r="CT180" s="72" t="str">
        <f t="shared" si="38"/>
        <v/>
      </c>
      <c r="CU180" s="73" t="str">
        <f t="shared" si="52"/>
        <v/>
      </c>
      <c r="CV180" s="65" t="str">
        <f t="shared" si="28"/>
        <v/>
      </c>
      <c r="CW180" s="65" t="str">
        <f t="shared" si="28"/>
        <v/>
      </c>
      <c r="CX180" s="77">
        <f>'[1]Leakage Tree Data'!A81</f>
        <v>0</v>
      </c>
      <c r="CY180" s="77">
        <f>'[1]Leakage Tree Data'!B81</f>
        <v>0</v>
      </c>
      <c r="CZ180" s="77">
        <f>'[1]Leakage Tree Data'!C81</f>
        <v>0</v>
      </c>
      <c r="DA180" s="77">
        <f>'[1]Leakage Tree Data'!D81</f>
        <v>0</v>
      </c>
      <c r="DB180" s="77">
        <f>'[1]Leakage Tree Data'!E81</f>
        <v>0</v>
      </c>
      <c r="DC180" s="77">
        <f>'[1]Leakage Tree Data'!F81</f>
        <v>0</v>
      </c>
      <c r="DD180" s="77">
        <f>'[1]Leakage Tree Data'!G81</f>
        <v>0</v>
      </c>
      <c r="DE180" s="77">
        <f>'[1]Leakage Tree Data'!H81</f>
        <v>0</v>
      </c>
      <c r="DF180" s="77">
        <f>'[1]Leakage Tree Data'!I81</f>
        <v>0</v>
      </c>
      <c r="DG180" s="77">
        <f>'[1]Leakage Tree Data'!J81</f>
        <v>0</v>
      </c>
      <c r="DH180" s="77">
        <f>'[1]Leakage Tree Data'!K81</f>
        <v>0</v>
      </c>
      <c r="DI180" s="77">
        <f>'[1]Leakage Tree Data'!L81</f>
        <v>0</v>
      </c>
      <c r="DJ180" s="77">
        <f>'[1]Leakage Tree Data'!M81</f>
        <v>0</v>
      </c>
      <c r="DK180" s="77">
        <f>'[1]Leakage Tree Data'!N81</f>
        <v>0</v>
      </c>
      <c r="DL180" s="77">
        <f>'[1]Leakage Tree Data'!O81</f>
        <v>0</v>
      </c>
      <c r="DM180" s="77">
        <f>'[1]Leakage Tree Data'!P81</f>
        <v>0</v>
      </c>
      <c r="DN180" s="77">
        <f>'[1]Leakage Tree Data'!Q81</f>
        <v>0</v>
      </c>
      <c r="DO180" s="77">
        <f>'[1]Leakage Tree Data'!R81</f>
        <v>0</v>
      </c>
      <c r="DP180" s="77">
        <f>'[1]Leakage Tree Data'!S81</f>
        <v>0</v>
      </c>
      <c r="DQ180" s="77">
        <f>'[1]Leakage Tree Data'!T81</f>
        <v>0</v>
      </c>
      <c r="DR180" s="77">
        <f>'[1]Leakage Tree Data'!U81</f>
        <v>0</v>
      </c>
      <c r="DS180" s="77">
        <f>'[1]Leakage Tree Data'!V81</f>
        <v>0</v>
      </c>
      <c r="DT180" s="77">
        <f>'[1]Leakage Tree Data'!W81</f>
        <v>0</v>
      </c>
      <c r="DU180" s="77">
        <f>'[1]Leakage Tree Data'!X81</f>
        <v>0</v>
      </c>
      <c r="DV180" s="77">
        <f>'[1]Leakage Tree Data'!Y81</f>
        <v>0</v>
      </c>
      <c r="DW180" s="77">
        <f>'[1]Leakage Tree Data'!Z81</f>
        <v>0</v>
      </c>
      <c r="DX180" s="77">
        <f>'[1]Leakage Tree Data'!AA81</f>
        <v>0</v>
      </c>
      <c r="DY180" s="77">
        <f>'[1]Leakage Tree Data'!AB81</f>
        <v>0</v>
      </c>
      <c r="DZ180" s="77">
        <f>'[1]Leakage Tree Data'!AC81</f>
        <v>0</v>
      </c>
      <c r="EA180" s="77">
        <f>'[1]Leakage Tree Data'!AD81</f>
        <v>0</v>
      </c>
      <c r="EB180" s="77">
        <f>'[1]Leakage Tree Data'!AE81</f>
        <v>0</v>
      </c>
      <c r="EC180" s="65" t="str">
        <f t="shared" si="39"/>
        <v/>
      </c>
      <c r="ED180" s="69" t="str">
        <f t="shared" si="53"/>
        <v/>
      </c>
      <c r="EE180" s="71" t="str">
        <f t="shared" si="40"/>
        <v/>
      </c>
      <c r="EF180" s="71" t="str">
        <f t="shared" si="54"/>
        <v/>
      </c>
      <c r="EG180" s="74" t="str">
        <f t="shared" si="55"/>
        <v/>
      </c>
      <c r="EH180" s="74" t="str">
        <f t="shared" si="41"/>
        <v/>
      </c>
      <c r="EI180" s="79"/>
      <c r="EJ180" s="79"/>
      <c r="EK180" s="80"/>
    </row>
    <row r="181" spans="1:14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65" t="str">
        <f t="shared" si="29"/>
        <v/>
      </c>
      <c r="CB181" s="72" t="str">
        <f t="shared" si="42"/>
        <v/>
      </c>
      <c r="CC181" s="73" t="str">
        <f t="shared" si="43"/>
        <v/>
      </c>
      <c r="CD181" s="72" t="str">
        <f t="shared" si="30"/>
        <v/>
      </c>
      <c r="CE181" s="73" t="str">
        <f t="shared" si="44"/>
        <v/>
      </c>
      <c r="CF181" s="72" t="str">
        <f t="shared" si="31"/>
        <v/>
      </c>
      <c r="CG181" s="73" t="str">
        <f t="shared" si="45"/>
        <v/>
      </c>
      <c r="CH181" s="72" t="str">
        <f t="shared" si="32"/>
        <v/>
      </c>
      <c r="CI181" s="73" t="str">
        <f t="shared" si="46"/>
        <v/>
      </c>
      <c r="CJ181" s="72" t="str">
        <f t="shared" si="33"/>
        <v/>
      </c>
      <c r="CK181" s="73" t="str">
        <f t="shared" si="47"/>
        <v/>
      </c>
      <c r="CL181" s="72" t="str">
        <f t="shared" si="34"/>
        <v/>
      </c>
      <c r="CM181" s="73" t="str">
        <f t="shared" si="48"/>
        <v/>
      </c>
      <c r="CN181" s="72" t="str">
        <f t="shared" si="35"/>
        <v/>
      </c>
      <c r="CO181" s="73" t="str">
        <f t="shared" si="49"/>
        <v/>
      </c>
      <c r="CP181" s="72" t="str">
        <f t="shared" si="36"/>
        <v/>
      </c>
      <c r="CQ181" s="73" t="str">
        <f t="shared" si="50"/>
        <v/>
      </c>
      <c r="CR181" s="72" t="str">
        <f t="shared" si="37"/>
        <v/>
      </c>
      <c r="CS181" s="73" t="str">
        <f t="shared" si="51"/>
        <v/>
      </c>
      <c r="CT181" s="72" t="str">
        <f t="shared" si="38"/>
        <v/>
      </c>
      <c r="CU181" s="73" t="str">
        <f t="shared" si="52"/>
        <v/>
      </c>
      <c r="CV181" s="65" t="str">
        <f t="shared" si="28"/>
        <v/>
      </c>
      <c r="CW181" s="65" t="str">
        <f t="shared" si="28"/>
        <v/>
      </c>
      <c r="CX181" s="77">
        <f>'[1]Leakage Tree Data'!A82</f>
        <v>0</v>
      </c>
      <c r="CY181" s="77">
        <f>'[1]Leakage Tree Data'!B82</f>
        <v>0</v>
      </c>
      <c r="CZ181" s="77">
        <f>'[1]Leakage Tree Data'!C82</f>
        <v>0</v>
      </c>
      <c r="DA181" s="77">
        <f>'[1]Leakage Tree Data'!D82</f>
        <v>0</v>
      </c>
      <c r="DB181" s="77">
        <f>'[1]Leakage Tree Data'!E82</f>
        <v>0</v>
      </c>
      <c r="DC181" s="77">
        <f>'[1]Leakage Tree Data'!F82</f>
        <v>0</v>
      </c>
      <c r="DD181" s="77">
        <f>'[1]Leakage Tree Data'!G82</f>
        <v>0</v>
      </c>
      <c r="DE181" s="77">
        <f>'[1]Leakage Tree Data'!H82</f>
        <v>0</v>
      </c>
      <c r="DF181" s="77">
        <f>'[1]Leakage Tree Data'!I82</f>
        <v>0</v>
      </c>
      <c r="DG181" s="77">
        <f>'[1]Leakage Tree Data'!J82</f>
        <v>0</v>
      </c>
      <c r="DH181" s="77">
        <f>'[1]Leakage Tree Data'!K82</f>
        <v>0</v>
      </c>
      <c r="DI181" s="77">
        <f>'[1]Leakage Tree Data'!L82</f>
        <v>0</v>
      </c>
      <c r="DJ181" s="77">
        <f>'[1]Leakage Tree Data'!M82</f>
        <v>0</v>
      </c>
      <c r="DK181" s="77">
        <f>'[1]Leakage Tree Data'!N82</f>
        <v>0</v>
      </c>
      <c r="DL181" s="77">
        <f>'[1]Leakage Tree Data'!O82</f>
        <v>0</v>
      </c>
      <c r="DM181" s="77">
        <f>'[1]Leakage Tree Data'!P82</f>
        <v>0</v>
      </c>
      <c r="DN181" s="77">
        <f>'[1]Leakage Tree Data'!Q82</f>
        <v>0</v>
      </c>
      <c r="DO181" s="77">
        <f>'[1]Leakage Tree Data'!R82</f>
        <v>0</v>
      </c>
      <c r="DP181" s="77">
        <f>'[1]Leakage Tree Data'!S82</f>
        <v>0</v>
      </c>
      <c r="DQ181" s="77">
        <f>'[1]Leakage Tree Data'!T82</f>
        <v>0</v>
      </c>
      <c r="DR181" s="77">
        <f>'[1]Leakage Tree Data'!U82</f>
        <v>0</v>
      </c>
      <c r="DS181" s="77">
        <f>'[1]Leakage Tree Data'!V82</f>
        <v>0</v>
      </c>
      <c r="DT181" s="77">
        <f>'[1]Leakage Tree Data'!W82</f>
        <v>0</v>
      </c>
      <c r="DU181" s="77">
        <f>'[1]Leakage Tree Data'!X82</f>
        <v>0</v>
      </c>
      <c r="DV181" s="77">
        <f>'[1]Leakage Tree Data'!Y82</f>
        <v>0</v>
      </c>
      <c r="DW181" s="77">
        <f>'[1]Leakage Tree Data'!Z82</f>
        <v>0</v>
      </c>
      <c r="DX181" s="77">
        <f>'[1]Leakage Tree Data'!AA82</f>
        <v>0</v>
      </c>
      <c r="DY181" s="77">
        <f>'[1]Leakage Tree Data'!AB82</f>
        <v>0</v>
      </c>
      <c r="DZ181" s="77">
        <f>'[1]Leakage Tree Data'!AC82</f>
        <v>0</v>
      </c>
      <c r="EA181" s="77">
        <f>'[1]Leakage Tree Data'!AD82</f>
        <v>0</v>
      </c>
      <c r="EB181" s="77">
        <f>'[1]Leakage Tree Data'!AE82</f>
        <v>0</v>
      </c>
      <c r="EC181" s="65" t="str">
        <f t="shared" si="39"/>
        <v/>
      </c>
      <c r="ED181" s="69" t="str">
        <f t="shared" si="53"/>
        <v/>
      </c>
      <c r="EE181" s="71" t="str">
        <f t="shared" si="40"/>
        <v/>
      </c>
      <c r="EF181" s="71" t="str">
        <f t="shared" si="54"/>
        <v/>
      </c>
      <c r="EG181" s="74" t="str">
        <f t="shared" si="55"/>
        <v/>
      </c>
      <c r="EH181" s="74" t="str">
        <f t="shared" si="41"/>
        <v/>
      </c>
      <c r="EI181" s="79"/>
      <c r="EJ181" s="79"/>
      <c r="EK181" s="80"/>
    </row>
    <row r="182" spans="1:14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65" t="str">
        <f t="shared" si="29"/>
        <v/>
      </c>
      <c r="CB182" s="72" t="str">
        <f t="shared" si="42"/>
        <v/>
      </c>
      <c r="CC182" s="73" t="str">
        <f t="shared" si="43"/>
        <v/>
      </c>
      <c r="CD182" s="72" t="str">
        <f t="shared" si="30"/>
        <v/>
      </c>
      <c r="CE182" s="73" t="str">
        <f t="shared" si="44"/>
        <v/>
      </c>
      <c r="CF182" s="72" t="str">
        <f t="shared" si="31"/>
        <v/>
      </c>
      <c r="CG182" s="73" t="str">
        <f t="shared" si="45"/>
        <v/>
      </c>
      <c r="CH182" s="72" t="str">
        <f t="shared" si="32"/>
        <v/>
      </c>
      <c r="CI182" s="73" t="str">
        <f t="shared" si="46"/>
        <v/>
      </c>
      <c r="CJ182" s="72" t="str">
        <f t="shared" si="33"/>
        <v/>
      </c>
      <c r="CK182" s="73" t="str">
        <f t="shared" si="47"/>
        <v/>
      </c>
      <c r="CL182" s="72" t="str">
        <f t="shared" si="34"/>
        <v/>
      </c>
      <c r="CM182" s="73" t="str">
        <f t="shared" si="48"/>
        <v/>
      </c>
      <c r="CN182" s="72" t="str">
        <f t="shared" si="35"/>
        <v/>
      </c>
      <c r="CO182" s="73" t="str">
        <f t="shared" si="49"/>
        <v/>
      </c>
      <c r="CP182" s="72" t="str">
        <f t="shared" si="36"/>
        <v/>
      </c>
      <c r="CQ182" s="73" t="str">
        <f t="shared" si="50"/>
        <v/>
      </c>
      <c r="CR182" s="72" t="str">
        <f t="shared" si="37"/>
        <v/>
      </c>
      <c r="CS182" s="73" t="str">
        <f t="shared" si="51"/>
        <v/>
      </c>
      <c r="CT182" s="72" t="str">
        <f t="shared" si="38"/>
        <v/>
      </c>
      <c r="CU182" s="73" t="str">
        <f t="shared" si="52"/>
        <v/>
      </c>
      <c r="CV182" s="65" t="str">
        <f t="shared" si="28"/>
        <v/>
      </c>
      <c r="CW182" s="65" t="str">
        <f t="shared" si="28"/>
        <v/>
      </c>
      <c r="CX182" s="77">
        <f>'[1]Leakage Tree Data'!A83</f>
        <v>0</v>
      </c>
      <c r="CY182" s="77">
        <f>'[1]Leakage Tree Data'!B83</f>
        <v>0</v>
      </c>
      <c r="CZ182" s="77">
        <f>'[1]Leakage Tree Data'!C83</f>
        <v>0</v>
      </c>
      <c r="DA182" s="77">
        <f>'[1]Leakage Tree Data'!D83</f>
        <v>0</v>
      </c>
      <c r="DB182" s="77">
        <f>'[1]Leakage Tree Data'!E83</f>
        <v>0</v>
      </c>
      <c r="DC182" s="77">
        <f>'[1]Leakage Tree Data'!F83</f>
        <v>0</v>
      </c>
      <c r="DD182" s="77">
        <f>'[1]Leakage Tree Data'!G83</f>
        <v>0</v>
      </c>
      <c r="DE182" s="77">
        <f>'[1]Leakage Tree Data'!H83</f>
        <v>0</v>
      </c>
      <c r="DF182" s="77">
        <f>'[1]Leakage Tree Data'!I83</f>
        <v>0</v>
      </c>
      <c r="DG182" s="77">
        <f>'[1]Leakage Tree Data'!J83</f>
        <v>0</v>
      </c>
      <c r="DH182" s="77">
        <f>'[1]Leakage Tree Data'!K83</f>
        <v>0</v>
      </c>
      <c r="DI182" s="77">
        <f>'[1]Leakage Tree Data'!L83</f>
        <v>0</v>
      </c>
      <c r="DJ182" s="77">
        <f>'[1]Leakage Tree Data'!M83</f>
        <v>0</v>
      </c>
      <c r="DK182" s="77">
        <f>'[1]Leakage Tree Data'!N83</f>
        <v>0</v>
      </c>
      <c r="DL182" s="77">
        <f>'[1]Leakage Tree Data'!O83</f>
        <v>0</v>
      </c>
      <c r="DM182" s="77">
        <f>'[1]Leakage Tree Data'!P83</f>
        <v>0</v>
      </c>
      <c r="DN182" s="77">
        <f>'[1]Leakage Tree Data'!Q83</f>
        <v>0</v>
      </c>
      <c r="DO182" s="77">
        <f>'[1]Leakage Tree Data'!R83</f>
        <v>0</v>
      </c>
      <c r="DP182" s="77">
        <f>'[1]Leakage Tree Data'!S83</f>
        <v>0</v>
      </c>
      <c r="DQ182" s="77">
        <f>'[1]Leakage Tree Data'!T83</f>
        <v>0</v>
      </c>
      <c r="DR182" s="77">
        <f>'[1]Leakage Tree Data'!U83</f>
        <v>0</v>
      </c>
      <c r="DS182" s="77">
        <f>'[1]Leakage Tree Data'!V83</f>
        <v>0</v>
      </c>
      <c r="DT182" s="77">
        <f>'[1]Leakage Tree Data'!W83</f>
        <v>0</v>
      </c>
      <c r="DU182" s="77">
        <f>'[1]Leakage Tree Data'!X83</f>
        <v>0</v>
      </c>
      <c r="DV182" s="77">
        <f>'[1]Leakage Tree Data'!Y83</f>
        <v>0</v>
      </c>
      <c r="DW182" s="77">
        <f>'[1]Leakage Tree Data'!Z83</f>
        <v>0</v>
      </c>
      <c r="DX182" s="77">
        <f>'[1]Leakage Tree Data'!AA83</f>
        <v>0</v>
      </c>
      <c r="DY182" s="77">
        <f>'[1]Leakage Tree Data'!AB83</f>
        <v>0</v>
      </c>
      <c r="DZ182" s="77">
        <f>'[1]Leakage Tree Data'!AC83</f>
        <v>0</v>
      </c>
      <c r="EA182" s="77">
        <f>'[1]Leakage Tree Data'!AD83</f>
        <v>0</v>
      </c>
      <c r="EB182" s="77">
        <f>'[1]Leakage Tree Data'!AE83</f>
        <v>0</v>
      </c>
      <c r="EC182" s="65" t="str">
        <f t="shared" si="39"/>
        <v/>
      </c>
      <c r="ED182" s="69" t="str">
        <f t="shared" si="53"/>
        <v/>
      </c>
      <c r="EE182" s="71" t="str">
        <f t="shared" si="40"/>
        <v/>
      </c>
      <c r="EF182" s="71" t="str">
        <f t="shared" si="54"/>
        <v/>
      </c>
      <c r="EG182" s="74" t="str">
        <f t="shared" si="55"/>
        <v/>
      </c>
      <c r="EH182" s="74" t="str">
        <f t="shared" si="41"/>
        <v/>
      </c>
      <c r="EI182" s="79"/>
      <c r="EJ182" s="79"/>
      <c r="EK182" s="80"/>
    </row>
    <row r="183" spans="1:14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65" t="str">
        <f t="shared" si="29"/>
        <v/>
      </c>
      <c r="CB183" s="72" t="str">
        <f t="shared" si="42"/>
        <v/>
      </c>
      <c r="CC183" s="73" t="str">
        <f t="shared" si="43"/>
        <v/>
      </c>
      <c r="CD183" s="72" t="str">
        <f t="shared" si="30"/>
        <v/>
      </c>
      <c r="CE183" s="73" t="str">
        <f t="shared" si="44"/>
        <v/>
      </c>
      <c r="CF183" s="72" t="str">
        <f t="shared" si="31"/>
        <v/>
      </c>
      <c r="CG183" s="73" t="str">
        <f t="shared" si="45"/>
        <v/>
      </c>
      <c r="CH183" s="72" t="str">
        <f t="shared" si="32"/>
        <v/>
      </c>
      <c r="CI183" s="73" t="str">
        <f t="shared" si="46"/>
        <v/>
      </c>
      <c r="CJ183" s="72" t="str">
        <f t="shared" si="33"/>
        <v/>
      </c>
      <c r="CK183" s="73" t="str">
        <f t="shared" si="47"/>
        <v/>
      </c>
      <c r="CL183" s="72" t="str">
        <f t="shared" si="34"/>
        <v/>
      </c>
      <c r="CM183" s="73" t="str">
        <f t="shared" si="48"/>
        <v/>
      </c>
      <c r="CN183" s="72" t="str">
        <f t="shared" si="35"/>
        <v/>
      </c>
      <c r="CO183" s="73" t="str">
        <f t="shared" si="49"/>
        <v/>
      </c>
      <c r="CP183" s="72" t="str">
        <f t="shared" si="36"/>
        <v/>
      </c>
      <c r="CQ183" s="73" t="str">
        <f t="shared" si="50"/>
        <v/>
      </c>
      <c r="CR183" s="72" t="str">
        <f t="shared" si="37"/>
        <v/>
      </c>
      <c r="CS183" s="73" t="str">
        <f t="shared" si="51"/>
        <v/>
      </c>
      <c r="CT183" s="72" t="str">
        <f t="shared" si="38"/>
        <v/>
      </c>
      <c r="CU183" s="73" t="str">
        <f t="shared" si="52"/>
        <v/>
      </c>
      <c r="CV183" s="65" t="str">
        <f t="shared" si="28"/>
        <v/>
      </c>
      <c r="CW183" s="65" t="str">
        <f t="shared" si="28"/>
        <v/>
      </c>
      <c r="CX183" s="77">
        <f>'[1]Leakage Tree Data'!A84</f>
        <v>0</v>
      </c>
      <c r="CY183" s="77">
        <f>'[1]Leakage Tree Data'!B84</f>
        <v>0</v>
      </c>
      <c r="CZ183" s="77">
        <f>'[1]Leakage Tree Data'!C84</f>
        <v>0</v>
      </c>
      <c r="DA183" s="77">
        <f>'[1]Leakage Tree Data'!D84</f>
        <v>0</v>
      </c>
      <c r="DB183" s="77">
        <f>'[1]Leakage Tree Data'!E84</f>
        <v>0</v>
      </c>
      <c r="DC183" s="77">
        <f>'[1]Leakage Tree Data'!F84</f>
        <v>0</v>
      </c>
      <c r="DD183" s="77">
        <f>'[1]Leakage Tree Data'!G84</f>
        <v>0</v>
      </c>
      <c r="DE183" s="77">
        <f>'[1]Leakage Tree Data'!H84</f>
        <v>0</v>
      </c>
      <c r="DF183" s="77">
        <f>'[1]Leakage Tree Data'!I84</f>
        <v>0</v>
      </c>
      <c r="DG183" s="77">
        <f>'[1]Leakage Tree Data'!J84</f>
        <v>0</v>
      </c>
      <c r="DH183" s="77">
        <f>'[1]Leakage Tree Data'!K84</f>
        <v>0</v>
      </c>
      <c r="DI183" s="77">
        <f>'[1]Leakage Tree Data'!L84</f>
        <v>0</v>
      </c>
      <c r="DJ183" s="77">
        <f>'[1]Leakage Tree Data'!M84</f>
        <v>0</v>
      </c>
      <c r="DK183" s="77">
        <f>'[1]Leakage Tree Data'!N84</f>
        <v>0</v>
      </c>
      <c r="DL183" s="77">
        <f>'[1]Leakage Tree Data'!O84</f>
        <v>0</v>
      </c>
      <c r="DM183" s="77">
        <f>'[1]Leakage Tree Data'!P84</f>
        <v>0</v>
      </c>
      <c r="DN183" s="77">
        <f>'[1]Leakage Tree Data'!Q84</f>
        <v>0</v>
      </c>
      <c r="DO183" s="77">
        <f>'[1]Leakage Tree Data'!R84</f>
        <v>0</v>
      </c>
      <c r="DP183" s="77">
        <f>'[1]Leakage Tree Data'!S84</f>
        <v>0</v>
      </c>
      <c r="DQ183" s="77">
        <f>'[1]Leakage Tree Data'!T84</f>
        <v>0</v>
      </c>
      <c r="DR183" s="77">
        <f>'[1]Leakage Tree Data'!U84</f>
        <v>0</v>
      </c>
      <c r="DS183" s="77">
        <f>'[1]Leakage Tree Data'!V84</f>
        <v>0</v>
      </c>
      <c r="DT183" s="77">
        <f>'[1]Leakage Tree Data'!W84</f>
        <v>0</v>
      </c>
      <c r="DU183" s="77">
        <f>'[1]Leakage Tree Data'!X84</f>
        <v>0</v>
      </c>
      <c r="DV183" s="77">
        <f>'[1]Leakage Tree Data'!Y84</f>
        <v>0</v>
      </c>
      <c r="DW183" s="77">
        <f>'[1]Leakage Tree Data'!Z84</f>
        <v>0</v>
      </c>
      <c r="DX183" s="77">
        <f>'[1]Leakage Tree Data'!AA84</f>
        <v>0</v>
      </c>
      <c r="DY183" s="77">
        <f>'[1]Leakage Tree Data'!AB84</f>
        <v>0</v>
      </c>
      <c r="DZ183" s="77">
        <f>'[1]Leakage Tree Data'!AC84</f>
        <v>0</v>
      </c>
      <c r="EA183" s="77">
        <f>'[1]Leakage Tree Data'!AD84</f>
        <v>0</v>
      </c>
      <c r="EB183" s="77">
        <f>'[1]Leakage Tree Data'!AE84</f>
        <v>0</v>
      </c>
      <c r="EC183" s="65" t="str">
        <f t="shared" si="39"/>
        <v/>
      </c>
      <c r="ED183" s="69" t="str">
        <f t="shared" si="53"/>
        <v/>
      </c>
      <c r="EE183" s="71" t="str">
        <f t="shared" si="40"/>
        <v/>
      </c>
      <c r="EF183" s="71" t="str">
        <f t="shared" si="54"/>
        <v/>
      </c>
      <c r="EG183" s="74" t="str">
        <f t="shared" si="55"/>
        <v/>
      </c>
      <c r="EH183" s="74" t="str">
        <f t="shared" si="41"/>
        <v/>
      </c>
      <c r="EI183" s="79"/>
      <c r="EJ183" s="79"/>
      <c r="EK183" s="80"/>
    </row>
    <row r="184" spans="1:14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65" t="str">
        <f t="shared" si="29"/>
        <v/>
      </c>
      <c r="CB184" s="72" t="str">
        <f t="shared" si="42"/>
        <v/>
      </c>
      <c r="CC184" s="73" t="str">
        <f t="shared" si="43"/>
        <v/>
      </c>
      <c r="CD184" s="72" t="str">
        <f t="shared" si="30"/>
        <v/>
      </c>
      <c r="CE184" s="73" t="str">
        <f t="shared" si="44"/>
        <v/>
      </c>
      <c r="CF184" s="72" t="str">
        <f t="shared" si="31"/>
        <v/>
      </c>
      <c r="CG184" s="73" t="str">
        <f t="shared" si="45"/>
        <v/>
      </c>
      <c r="CH184" s="72" t="str">
        <f t="shared" si="32"/>
        <v/>
      </c>
      <c r="CI184" s="73" t="str">
        <f t="shared" si="46"/>
        <v/>
      </c>
      <c r="CJ184" s="72" t="str">
        <f t="shared" si="33"/>
        <v/>
      </c>
      <c r="CK184" s="73" t="str">
        <f t="shared" si="47"/>
        <v/>
      </c>
      <c r="CL184" s="72" t="str">
        <f t="shared" si="34"/>
        <v/>
      </c>
      <c r="CM184" s="73" t="str">
        <f t="shared" si="48"/>
        <v/>
      </c>
      <c r="CN184" s="72" t="str">
        <f t="shared" si="35"/>
        <v/>
      </c>
      <c r="CO184" s="73" t="str">
        <f t="shared" si="49"/>
        <v/>
      </c>
      <c r="CP184" s="72" t="str">
        <f t="shared" si="36"/>
        <v/>
      </c>
      <c r="CQ184" s="73" t="str">
        <f t="shared" si="50"/>
        <v/>
      </c>
      <c r="CR184" s="72" t="str">
        <f t="shared" si="37"/>
        <v/>
      </c>
      <c r="CS184" s="73" t="str">
        <f t="shared" si="51"/>
        <v/>
      </c>
      <c r="CT184" s="72" t="str">
        <f t="shared" si="38"/>
        <v/>
      </c>
      <c r="CU184" s="73" t="str">
        <f t="shared" si="52"/>
        <v/>
      </c>
      <c r="CV184" s="65" t="str">
        <f t="shared" si="28"/>
        <v/>
      </c>
      <c r="CW184" s="65" t="str">
        <f t="shared" si="28"/>
        <v/>
      </c>
      <c r="CX184" s="77">
        <f>'[1]Leakage Tree Data'!A85</f>
        <v>0</v>
      </c>
      <c r="CY184" s="77">
        <f>'[1]Leakage Tree Data'!B85</f>
        <v>0</v>
      </c>
      <c r="CZ184" s="77">
        <f>'[1]Leakage Tree Data'!C85</f>
        <v>0</v>
      </c>
      <c r="DA184" s="77">
        <f>'[1]Leakage Tree Data'!D85</f>
        <v>0</v>
      </c>
      <c r="DB184" s="77">
        <f>'[1]Leakage Tree Data'!E85</f>
        <v>0</v>
      </c>
      <c r="DC184" s="77">
        <f>'[1]Leakage Tree Data'!F85</f>
        <v>0</v>
      </c>
      <c r="DD184" s="77">
        <f>'[1]Leakage Tree Data'!G85</f>
        <v>0</v>
      </c>
      <c r="DE184" s="77">
        <f>'[1]Leakage Tree Data'!H85</f>
        <v>0</v>
      </c>
      <c r="DF184" s="77">
        <f>'[1]Leakage Tree Data'!I85</f>
        <v>0</v>
      </c>
      <c r="DG184" s="77">
        <f>'[1]Leakage Tree Data'!J85</f>
        <v>0</v>
      </c>
      <c r="DH184" s="77">
        <f>'[1]Leakage Tree Data'!K85</f>
        <v>0</v>
      </c>
      <c r="DI184" s="77">
        <f>'[1]Leakage Tree Data'!L85</f>
        <v>0</v>
      </c>
      <c r="DJ184" s="77">
        <f>'[1]Leakage Tree Data'!M85</f>
        <v>0</v>
      </c>
      <c r="DK184" s="77">
        <f>'[1]Leakage Tree Data'!N85</f>
        <v>0</v>
      </c>
      <c r="DL184" s="77">
        <f>'[1]Leakage Tree Data'!O85</f>
        <v>0</v>
      </c>
      <c r="DM184" s="77">
        <f>'[1]Leakage Tree Data'!P85</f>
        <v>0</v>
      </c>
      <c r="DN184" s="77">
        <f>'[1]Leakage Tree Data'!Q85</f>
        <v>0</v>
      </c>
      <c r="DO184" s="77">
        <f>'[1]Leakage Tree Data'!R85</f>
        <v>0</v>
      </c>
      <c r="DP184" s="77">
        <f>'[1]Leakage Tree Data'!S85</f>
        <v>0</v>
      </c>
      <c r="DQ184" s="77">
        <f>'[1]Leakage Tree Data'!T85</f>
        <v>0</v>
      </c>
      <c r="DR184" s="77">
        <f>'[1]Leakage Tree Data'!U85</f>
        <v>0</v>
      </c>
      <c r="DS184" s="77">
        <f>'[1]Leakage Tree Data'!V85</f>
        <v>0</v>
      </c>
      <c r="DT184" s="77">
        <f>'[1]Leakage Tree Data'!W85</f>
        <v>0</v>
      </c>
      <c r="DU184" s="77">
        <f>'[1]Leakage Tree Data'!X85</f>
        <v>0</v>
      </c>
      <c r="DV184" s="77">
        <f>'[1]Leakage Tree Data'!Y85</f>
        <v>0</v>
      </c>
      <c r="DW184" s="77">
        <f>'[1]Leakage Tree Data'!Z85</f>
        <v>0</v>
      </c>
      <c r="DX184" s="77">
        <f>'[1]Leakage Tree Data'!AA85</f>
        <v>0</v>
      </c>
      <c r="DY184" s="77">
        <f>'[1]Leakage Tree Data'!AB85</f>
        <v>0</v>
      </c>
      <c r="DZ184" s="77">
        <f>'[1]Leakage Tree Data'!AC85</f>
        <v>0</v>
      </c>
      <c r="EA184" s="77">
        <f>'[1]Leakage Tree Data'!AD85</f>
        <v>0</v>
      </c>
      <c r="EB184" s="77">
        <f>'[1]Leakage Tree Data'!AE85</f>
        <v>0</v>
      </c>
      <c r="EC184" s="65" t="str">
        <f t="shared" si="39"/>
        <v/>
      </c>
      <c r="ED184" s="69" t="str">
        <f t="shared" si="53"/>
        <v/>
      </c>
      <c r="EE184" s="71" t="str">
        <f t="shared" si="40"/>
        <v/>
      </c>
      <c r="EF184" s="71" t="str">
        <f t="shared" si="54"/>
        <v/>
      </c>
      <c r="EG184" s="74" t="str">
        <f t="shared" si="55"/>
        <v/>
      </c>
      <c r="EH184" s="74" t="str">
        <f t="shared" si="41"/>
        <v/>
      </c>
      <c r="EI184" s="79"/>
      <c r="EJ184" s="79"/>
      <c r="EK184" s="80"/>
    </row>
    <row r="185" spans="1:14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65" t="str">
        <f t="shared" si="29"/>
        <v/>
      </c>
      <c r="CB185" s="72" t="str">
        <f t="shared" si="42"/>
        <v/>
      </c>
      <c r="CC185" s="73" t="str">
        <f t="shared" si="43"/>
        <v/>
      </c>
      <c r="CD185" s="72" t="str">
        <f t="shared" si="30"/>
        <v/>
      </c>
      <c r="CE185" s="73" t="str">
        <f t="shared" si="44"/>
        <v/>
      </c>
      <c r="CF185" s="72" t="str">
        <f t="shared" si="31"/>
        <v/>
      </c>
      <c r="CG185" s="73" t="str">
        <f t="shared" si="45"/>
        <v/>
      </c>
      <c r="CH185" s="72" t="str">
        <f t="shared" si="32"/>
        <v/>
      </c>
      <c r="CI185" s="73" t="str">
        <f t="shared" si="46"/>
        <v/>
      </c>
      <c r="CJ185" s="72" t="str">
        <f t="shared" si="33"/>
        <v/>
      </c>
      <c r="CK185" s="73" t="str">
        <f t="shared" si="47"/>
        <v/>
      </c>
      <c r="CL185" s="72" t="str">
        <f t="shared" si="34"/>
        <v/>
      </c>
      <c r="CM185" s="73" t="str">
        <f t="shared" si="48"/>
        <v/>
      </c>
      <c r="CN185" s="72" t="str">
        <f t="shared" si="35"/>
        <v/>
      </c>
      <c r="CO185" s="73" t="str">
        <f t="shared" si="49"/>
        <v/>
      </c>
      <c r="CP185" s="72" t="str">
        <f t="shared" si="36"/>
        <v/>
      </c>
      <c r="CQ185" s="73" t="str">
        <f t="shared" si="50"/>
        <v/>
      </c>
      <c r="CR185" s="72" t="str">
        <f t="shared" si="37"/>
        <v/>
      </c>
      <c r="CS185" s="73" t="str">
        <f t="shared" si="51"/>
        <v/>
      </c>
      <c r="CT185" s="72" t="str">
        <f t="shared" si="38"/>
        <v/>
      </c>
      <c r="CU185" s="73" t="str">
        <f t="shared" si="52"/>
        <v/>
      </c>
      <c r="CV185" s="65" t="str">
        <f t="shared" si="28"/>
        <v/>
      </c>
      <c r="CW185" s="65" t="str">
        <f t="shared" si="28"/>
        <v/>
      </c>
      <c r="CX185" s="77">
        <f>'[1]Leakage Tree Data'!A86</f>
        <v>0</v>
      </c>
      <c r="CY185" s="77">
        <f>'[1]Leakage Tree Data'!B86</f>
        <v>0</v>
      </c>
      <c r="CZ185" s="77">
        <f>'[1]Leakage Tree Data'!C86</f>
        <v>0</v>
      </c>
      <c r="DA185" s="77">
        <f>'[1]Leakage Tree Data'!D86</f>
        <v>0</v>
      </c>
      <c r="DB185" s="77">
        <f>'[1]Leakage Tree Data'!E86</f>
        <v>0</v>
      </c>
      <c r="DC185" s="77">
        <f>'[1]Leakage Tree Data'!F86</f>
        <v>0</v>
      </c>
      <c r="DD185" s="77">
        <f>'[1]Leakage Tree Data'!G86</f>
        <v>0</v>
      </c>
      <c r="DE185" s="77">
        <f>'[1]Leakage Tree Data'!H86</f>
        <v>0</v>
      </c>
      <c r="DF185" s="77">
        <f>'[1]Leakage Tree Data'!I86</f>
        <v>0</v>
      </c>
      <c r="DG185" s="77">
        <f>'[1]Leakage Tree Data'!J86</f>
        <v>0</v>
      </c>
      <c r="DH185" s="77">
        <f>'[1]Leakage Tree Data'!K86</f>
        <v>0</v>
      </c>
      <c r="DI185" s="77">
        <f>'[1]Leakage Tree Data'!L86</f>
        <v>0</v>
      </c>
      <c r="DJ185" s="77">
        <f>'[1]Leakage Tree Data'!M86</f>
        <v>0</v>
      </c>
      <c r="DK185" s="77">
        <f>'[1]Leakage Tree Data'!N86</f>
        <v>0</v>
      </c>
      <c r="DL185" s="77">
        <f>'[1]Leakage Tree Data'!O86</f>
        <v>0</v>
      </c>
      <c r="DM185" s="77">
        <f>'[1]Leakage Tree Data'!P86</f>
        <v>0</v>
      </c>
      <c r="DN185" s="77">
        <f>'[1]Leakage Tree Data'!Q86</f>
        <v>0</v>
      </c>
      <c r="DO185" s="77">
        <f>'[1]Leakage Tree Data'!R86</f>
        <v>0</v>
      </c>
      <c r="DP185" s="77">
        <f>'[1]Leakage Tree Data'!S86</f>
        <v>0</v>
      </c>
      <c r="DQ185" s="77">
        <f>'[1]Leakage Tree Data'!T86</f>
        <v>0</v>
      </c>
      <c r="DR185" s="77">
        <f>'[1]Leakage Tree Data'!U86</f>
        <v>0</v>
      </c>
      <c r="DS185" s="77">
        <f>'[1]Leakage Tree Data'!V86</f>
        <v>0</v>
      </c>
      <c r="DT185" s="77">
        <f>'[1]Leakage Tree Data'!W86</f>
        <v>0</v>
      </c>
      <c r="DU185" s="77">
        <f>'[1]Leakage Tree Data'!X86</f>
        <v>0</v>
      </c>
      <c r="DV185" s="77">
        <f>'[1]Leakage Tree Data'!Y86</f>
        <v>0</v>
      </c>
      <c r="DW185" s="77">
        <f>'[1]Leakage Tree Data'!Z86</f>
        <v>0</v>
      </c>
      <c r="DX185" s="77">
        <f>'[1]Leakage Tree Data'!AA86</f>
        <v>0</v>
      </c>
      <c r="DY185" s="77">
        <f>'[1]Leakage Tree Data'!AB86</f>
        <v>0</v>
      </c>
      <c r="DZ185" s="77">
        <f>'[1]Leakage Tree Data'!AC86</f>
        <v>0</v>
      </c>
      <c r="EA185" s="77">
        <f>'[1]Leakage Tree Data'!AD86</f>
        <v>0</v>
      </c>
      <c r="EB185" s="77">
        <f>'[1]Leakage Tree Data'!AE86</f>
        <v>0</v>
      </c>
      <c r="EC185" s="65" t="str">
        <f t="shared" si="39"/>
        <v/>
      </c>
      <c r="ED185" s="69" t="str">
        <f t="shared" si="53"/>
        <v/>
      </c>
      <c r="EE185" s="71" t="str">
        <f t="shared" si="40"/>
        <v/>
      </c>
      <c r="EF185" s="71" t="str">
        <f t="shared" si="54"/>
        <v/>
      </c>
      <c r="EG185" s="74" t="str">
        <f t="shared" si="55"/>
        <v/>
      </c>
      <c r="EH185" s="74" t="str">
        <f t="shared" si="41"/>
        <v/>
      </c>
      <c r="EI185" s="79"/>
      <c r="EJ185" s="79"/>
      <c r="EK185" s="80"/>
    </row>
    <row r="186" spans="1:14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65" t="str">
        <f t="shared" si="29"/>
        <v/>
      </c>
      <c r="CB186" s="72" t="str">
        <f t="shared" si="42"/>
        <v/>
      </c>
      <c r="CC186" s="73" t="str">
        <f t="shared" si="43"/>
        <v/>
      </c>
      <c r="CD186" s="72" t="str">
        <f t="shared" si="30"/>
        <v/>
      </c>
      <c r="CE186" s="73" t="str">
        <f t="shared" si="44"/>
        <v/>
      </c>
      <c r="CF186" s="72" t="str">
        <f t="shared" si="31"/>
        <v/>
      </c>
      <c r="CG186" s="73" t="str">
        <f t="shared" si="45"/>
        <v/>
      </c>
      <c r="CH186" s="72" t="str">
        <f t="shared" si="32"/>
        <v/>
      </c>
      <c r="CI186" s="73" t="str">
        <f t="shared" si="46"/>
        <v/>
      </c>
      <c r="CJ186" s="72" t="str">
        <f t="shared" si="33"/>
        <v/>
      </c>
      <c r="CK186" s="73" t="str">
        <f t="shared" si="47"/>
        <v/>
      </c>
      <c r="CL186" s="72" t="str">
        <f t="shared" si="34"/>
        <v/>
      </c>
      <c r="CM186" s="73" t="str">
        <f t="shared" si="48"/>
        <v/>
      </c>
      <c r="CN186" s="72" t="str">
        <f t="shared" si="35"/>
        <v/>
      </c>
      <c r="CO186" s="73" t="str">
        <f t="shared" si="49"/>
        <v/>
      </c>
      <c r="CP186" s="72" t="str">
        <f t="shared" si="36"/>
        <v/>
      </c>
      <c r="CQ186" s="73" t="str">
        <f t="shared" si="50"/>
        <v/>
      </c>
      <c r="CR186" s="72" t="str">
        <f t="shared" si="37"/>
        <v/>
      </c>
      <c r="CS186" s="73" t="str">
        <f t="shared" si="51"/>
        <v/>
      </c>
      <c r="CT186" s="72" t="str">
        <f t="shared" si="38"/>
        <v/>
      </c>
      <c r="CU186" s="73" t="str">
        <f t="shared" si="52"/>
        <v/>
      </c>
      <c r="CV186" s="65" t="str">
        <f t="shared" si="28"/>
        <v/>
      </c>
      <c r="CW186" s="65" t="str">
        <f t="shared" si="28"/>
        <v/>
      </c>
      <c r="CX186" s="77">
        <f>'[1]Leakage Tree Data'!A87</f>
        <v>0</v>
      </c>
      <c r="CY186" s="77">
        <f>'[1]Leakage Tree Data'!B87</f>
        <v>0</v>
      </c>
      <c r="CZ186" s="77">
        <f>'[1]Leakage Tree Data'!C87</f>
        <v>0</v>
      </c>
      <c r="DA186" s="77">
        <f>'[1]Leakage Tree Data'!D87</f>
        <v>0</v>
      </c>
      <c r="DB186" s="77">
        <f>'[1]Leakage Tree Data'!E87</f>
        <v>0</v>
      </c>
      <c r="DC186" s="77">
        <f>'[1]Leakage Tree Data'!F87</f>
        <v>0</v>
      </c>
      <c r="DD186" s="77">
        <f>'[1]Leakage Tree Data'!G87</f>
        <v>0</v>
      </c>
      <c r="DE186" s="77">
        <f>'[1]Leakage Tree Data'!H87</f>
        <v>0</v>
      </c>
      <c r="DF186" s="77">
        <f>'[1]Leakage Tree Data'!I87</f>
        <v>0</v>
      </c>
      <c r="DG186" s="77">
        <f>'[1]Leakage Tree Data'!J87</f>
        <v>0</v>
      </c>
      <c r="DH186" s="77">
        <f>'[1]Leakage Tree Data'!K87</f>
        <v>0</v>
      </c>
      <c r="DI186" s="77">
        <f>'[1]Leakage Tree Data'!L87</f>
        <v>0</v>
      </c>
      <c r="DJ186" s="77">
        <f>'[1]Leakage Tree Data'!M87</f>
        <v>0</v>
      </c>
      <c r="DK186" s="77">
        <f>'[1]Leakage Tree Data'!N87</f>
        <v>0</v>
      </c>
      <c r="DL186" s="77">
        <f>'[1]Leakage Tree Data'!O87</f>
        <v>0</v>
      </c>
      <c r="DM186" s="77">
        <f>'[1]Leakage Tree Data'!P87</f>
        <v>0</v>
      </c>
      <c r="DN186" s="77">
        <f>'[1]Leakage Tree Data'!Q87</f>
        <v>0</v>
      </c>
      <c r="DO186" s="77">
        <f>'[1]Leakage Tree Data'!R87</f>
        <v>0</v>
      </c>
      <c r="DP186" s="77">
        <f>'[1]Leakage Tree Data'!S87</f>
        <v>0</v>
      </c>
      <c r="DQ186" s="77">
        <f>'[1]Leakage Tree Data'!T87</f>
        <v>0</v>
      </c>
      <c r="DR186" s="77">
        <f>'[1]Leakage Tree Data'!U87</f>
        <v>0</v>
      </c>
      <c r="DS186" s="77">
        <f>'[1]Leakage Tree Data'!V87</f>
        <v>0</v>
      </c>
      <c r="DT186" s="77">
        <f>'[1]Leakage Tree Data'!W87</f>
        <v>0</v>
      </c>
      <c r="DU186" s="77">
        <f>'[1]Leakage Tree Data'!X87</f>
        <v>0</v>
      </c>
      <c r="DV186" s="77">
        <f>'[1]Leakage Tree Data'!Y87</f>
        <v>0</v>
      </c>
      <c r="DW186" s="77">
        <f>'[1]Leakage Tree Data'!Z87</f>
        <v>0</v>
      </c>
      <c r="DX186" s="77">
        <f>'[1]Leakage Tree Data'!AA87</f>
        <v>0</v>
      </c>
      <c r="DY186" s="77">
        <f>'[1]Leakage Tree Data'!AB87</f>
        <v>0</v>
      </c>
      <c r="DZ186" s="77">
        <f>'[1]Leakage Tree Data'!AC87</f>
        <v>0</v>
      </c>
      <c r="EA186" s="77">
        <f>'[1]Leakage Tree Data'!AD87</f>
        <v>0</v>
      </c>
      <c r="EB186" s="77">
        <f>'[1]Leakage Tree Data'!AE87</f>
        <v>0</v>
      </c>
      <c r="EC186" s="65" t="str">
        <f t="shared" si="39"/>
        <v/>
      </c>
      <c r="ED186" s="69" t="str">
        <f t="shared" si="53"/>
        <v/>
      </c>
      <c r="EE186" s="71" t="str">
        <f t="shared" si="40"/>
        <v/>
      </c>
      <c r="EF186" s="71" t="str">
        <f t="shared" si="54"/>
        <v/>
      </c>
      <c r="EG186" s="74" t="str">
        <f t="shared" si="55"/>
        <v/>
      </c>
      <c r="EH186" s="74" t="str">
        <f t="shared" si="41"/>
        <v/>
      </c>
      <c r="EI186" s="79"/>
      <c r="EJ186" s="79"/>
      <c r="EK186" s="80"/>
    </row>
    <row r="187" spans="1:14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65" t="str">
        <f t="shared" si="29"/>
        <v/>
      </c>
      <c r="CB187" s="72" t="str">
        <f t="shared" si="42"/>
        <v/>
      </c>
      <c r="CC187" s="73" t="str">
        <f t="shared" si="43"/>
        <v/>
      </c>
      <c r="CD187" s="72" t="str">
        <f t="shared" si="30"/>
        <v/>
      </c>
      <c r="CE187" s="73" t="str">
        <f t="shared" si="44"/>
        <v/>
      </c>
      <c r="CF187" s="72" t="str">
        <f t="shared" si="31"/>
        <v/>
      </c>
      <c r="CG187" s="73" t="str">
        <f t="shared" si="45"/>
        <v/>
      </c>
      <c r="CH187" s="72" t="str">
        <f t="shared" si="32"/>
        <v/>
      </c>
      <c r="CI187" s="73" t="str">
        <f t="shared" si="46"/>
        <v/>
      </c>
      <c r="CJ187" s="72" t="str">
        <f t="shared" si="33"/>
        <v/>
      </c>
      <c r="CK187" s="73" t="str">
        <f t="shared" si="47"/>
        <v/>
      </c>
      <c r="CL187" s="72" t="str">
        <f t="shared" si="34"/>
        <v/>
      </c>
      <c r="CM187" s="73" t="str">
        <f t="shared" si="48"/>
        <v/>
      </c>
      <c r="CN187" s="72" t="str">
        <f t="shared" si="35"/>
        <v/>
      </c>
      <c r="CO187" s="73" t="str">
        <f t="shared" si="49"/>
        <v/>
      </c>
      <c r="CP187" s="72" t="str">
        <f t="shared" si="36"/>
        <v/>
      </c>
      <c r="CQ187" s="73" t="str">
        <f t="shared" si="50"/>
        <v/>
      </c>
      <c r="CR187" s="72" t="str">
        <f t="shared" si="37"/>
        <v/>
      </c>
      <c r="CS187" s="73" t="str">
        <f t="shared" si="51"/>
        <v/>
      </c>
      <c r="CT187" s="72" t="str">
        <f t="shared" si="38"/>
        <v/>
      </c>
      <c r="CU187" s="73" t="str">
        <f t="shared" si="52"/>
        <v/>
      </c>
      <c r="CV187" s="65" t="str">
        <f t="shared" si="28"/>
        <v/>
      </c>
      <c r="CW187" s="65" t="str">
        <f t="shared" si="28"/>
        <v/>
      </c>
      <c r="CX187" s="77">
        <f>'[1]Leakage Tree Data'!A88</f>
        <v>0</v>
      </c>
      <c r="CY187" s="77">
        <f>'[1]Leakage Tree Data'!B88</f>
        <v>0</v>
      </c>
      <c r="CZ187" s="77">
        <f>'[1]Leakage Tree Data'!C88</f>
        <v>0</v>
      </c>
      <c r="DA187" s="77">
        <f>'[1]Leakage Tree Data'!D88</f>
        <v>0</v>
      </c>
      <c r="DB187" s="77">
        <f>'[1]Leakage Tree Data'!E88</f>
        <v>0</v>
      </c>
      <c r="DC187" s="77">
        <f>'[1]Leakage Tree Data'!F88</f>
        <v>0</v>
      </c>
      <c r="DD187" s="77">
        <f>'[1]Leakage Tree Data'!G88</f>
        <v>0</v>
      </c>
      <c r="DE187" s="77">
        <f>'[1]Leakage Tree Data'!H88</f>
        <v>0</v>
      </c>
      <c r="DF187" s="77">
        <f>'[1]Leakage Tree Data'!I88</f>
        <v>0</v>
      </c>
      <c r="DG187" s="77">
        <f>'[1]Leakage Tree Data'!J88</f>
        <v>0</v>
      </c>
      <c r="DH187" s="77">
        <f>'[1]Leakage Tree Data'!K88</f>
        <v>0</v>
      </c>
      <c r="DI187" s="77">
        <f>'[1]Leakage Tree Data'!L88</f>
        <v>0</v>
      </c>
      <c r="DJ187" s="77">
        <f>'[1]Leakage Tree Data'!M88</f>
        <v>0</v>
      </c>
      <c r="DK187" s="77">
        <f>'[1]Leakage Tree Data'!N88</f>
        <v>0</v>
      </c>
      <c r="DL187" s="77">
        <f>'[1]Leakage Tree Data'!O88</f>
        <v>0</v>
      </c>
      <c r="DM187" s="77">
        <f>'[1]Leakage Tree Data'!P88</f>
        <v>0</v>
      </c>
      <c r="DN187" s="77">
        <f>'[1]Leakage Tree Data'!Q88</f>
        <v>0</v>
      </c>
      <c r="DO187" s="77">
        <f>'[1]Leakage Tree Data'!R88</f>
        <v>0</v>
      </c>
      <c r="DP187" s="77">
        <f>'[1]Leakage Tree Data'!S88</f>
        <v>0</v>
      </c>
      <c r="DQ187" s="77">
        <f>'[1]Leakage Tree Data'!T88</f>
        <v>0</v>
      </c>
      <c r="DR187" s="77">
        <f>'[1]Leakage Tree Data'!U88</f>
        <v>0</v>
      </c>
      <c r="DS187" s="77">
        <f>'[1]Leakage Tree Data'!V88</f>
        <v>0</v>
      </c>
      <c r="DT187" s="77">
        <f>'[1]Leakage Tree Data'!W88</f>
        <v>0</v>
      </c>
      <c r="DU187" s="77">
        <f>'[1]Leakage Tree Data'!X88</f>
        <v>0</v>
      </c>
      <c r="DV187" s="77">
        <f>'[1]Leakage Tree Data'!Y88</f>
        <v>0</v>
      </c>
      <c r="DW187" s="77">
        <f>'[1]Leakage Tree Data'!Z88</f>
        <v>0</v>
      </c>
      <c r="DX187" s="77">
        <f>'[1]Leakage Tree Data'!AA88</f>
        <v>0</v>
      </c>
      <c r="DY187" s="77">
        <f>'[1]Leakage Tree Data'!AB88</f>
        <v>0</v>
      </c>
      <c r="DZ187" s="77">
        <f>'[1]Leakage Tree Data'!AC88</f>
        <v>0</v>
      </c>
      <c r="EA187" s="77">
        <f>'[1]Leakage Tree Data'!AD88</f>
        <v>0</v>
      </c>
      <c r="EB187" s="77">
        <f>'[1]Leakage Tree Data'!AE88</f>
        <v>0</v>
      </c>
      <c r="EC187" s="65" t="str">
        <f t="shared" si="39"/>
        <v/>
      </c>
      <c r="ED187" s="69" t="str">
        <f t="shared" si="53"/>
        <v/>
      </c>
      <c r="EE187" s="71" t="str">
        <f t="shared" si="40"/>
        <v/>
      </c>
      <c r="EF187" s="71" t="str">
        <f t="shared" si="54"/>
        <v/>
      </c>
      <c r="EG187" s="74" t="str">
        <f t="shared" si="55"/>
        <v/>
      </c>
      <c r="EH187" s="74" t="str">
        <f t="shared" si="41"/>
        <v/>
      </c>
      <c r="EI187" s="79"/>
      <c r="EJ187" s="79"/>
      <c r="EK187" s="80"/>
    </row>
    <row r="188" spans="1:14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65" t="str">
        <f t="shared" si="29"/>
        <v/>
      </c>
      <c r="CB188" s="72" t="str">
        <f t="shared" si="42"/>
        <v/>
      </c>
      <c r="CC188" s="73" t="str">
        <f t="shared" si="43"/>
        <v/>
      </c>
      <c r="CD188" s="72" t="str">
        <f t="shared" si="30"/>
        <v/>
      </c>
      <c r="CE188" s="73" t="str">
        <f t="shared" si="44"/>
        <v/>
      </c>
      <c r="CF188" s="72" t="str">
        <f t="shared" si="31"/>
        <v/>
      </c>
      <c r="CG188" s="73" t="str">
        <f t="shared" si="45"/>
        <v/>
      </c>
      <c r="CH188" s="72" t="str">
        <f t="shared" si="32"/>
        <v/>
      </c>
      <c r="CI188" s="73" t="str">
        <f t="shared" si="46"/>
        <v/>
      </c>
      <c r="CJ188" s="72" t="str">
        <f t="shared" si="33"/>
        <v/>
      </c>
      <c r="CK188" s="73" t="str">
        <f t="shared" si="47"/>
        <v/>
      </c>
      <c r="CL188" s="72" t="str">
        <f t="shared" si="34"/>
        <v/>
      </c>
      <c r="CM188" s="73" t="str">
        <f t="shared" si="48"/>
        <v/>
      </c>
      <c r="CN188" s="72" t="str">
        <f t="shared" si="35"/>
        <v/>
      </c>
      <c r="CO188" s="73" t="str">
        <f t="shared" si="49"/>
        <v/>
      </c>
      <c r="CP188" s="72" t="str">
        <f t="shared" si="36"/>
        <v/>
      </c>
      <c r="CQ188" s="73" t="str">
        <f t="shared" si="50"/>
        <v/>
      </c>
      <c r="CR188" s="72" t="str">
        <f t="shared" si="37"/>
        <v/>
      </c>
      <c r="CS188" s="73" t="str">
        <f t="shared" si="51"/>
        <v/>
      </c>
      <c r="CT188" s="72" t="str">
        <f t="shared" si="38"/>
        <v/>
      </c>
      <c r="CU188" s="73" t="str">
        <f t="shared" si="52"/>
        <v/>
      </c>
      <c r="CV188" s="65" t="str">
        <f t="shared" si="28"/>
        <v/>
      </c>
      <c r="CW188" s="65" t="str">
        <f t="shared" si="28"/>
        <v/>
      </c>
      <c r="CX188" s="77">
        <f>'[1]Leakage Tree Data'!A89</f>
        <v>0</v>
      </c>
      <c r="CY188" s="77">
        <f>'[1]Leakage Tree Data'!B89</f>
        <v>0</v>
      </c>
      <c r="CZ188" s="77">
        <f>'[1]Leakage Tree Data'!C89</f>
        <v>0</v>
      </c>
      <c r="DA188" s="77">
        <f>'[1]Leakage Tree Data'!D89</f>
        <v>0</v>
      </c>
      <c r="DB188" s="77">
        <f>'[1]Leakage Tree Data'!E89</f>
        <v>0</v>
      </c>
      <c r="DC188" s="77">
        <f>'[1]Leakage Tree Data'!F89</f>
        <v>0</v>
      </c>
      <c r="DD188" s="77">
        <f>'[1]Leakage Tree Data'!G89</f>
        <v>0</v>
      </c>
      <c r="DE188" s="77">
        <f>'[1]Leakage Tree Data'!H89</f>
        <v>0</v>
      </c>
      <c r="DF188" s="77">
        <f>'[1]Leakage Tree Data'!I89</f>
        <v>0</v>
      </c>
      <c r="DG188" s="77">
        <f>'[1]Leakage Tree Data'!J89</f>
        <v>0</v>
      </c>
      <c r="DH188" s="77">
        <f>'[1]Leakage Tree Data'!K89</f>
        <v>0</v>
      </c>
      <c r="DI188" s="77">
        <f>'[1]Leakage Tree Data'!L89</f>
        <v>0</v>
      </c>
      <c r="DJ188" s="77">
        <f>'[1]Leakage Tree Data'!M89</f>
        <v>0</v>
      </c>
      <c r="DK188" s="77">
        <f>'[1]Leakage Tree Data'!N89</f>
        <v>0</v>
      </c>
      <c r="DL188" s="77">
        <f>'[1]Leakage Tree Data'!O89</f>
        <v>0</v>
      </c>
      <c r="DM188" s="77">
        <f>'[1]Leakage Tree Data'!P89</f>
        <v>0</v>
      </c>
      <c r="DN188" s="77">
        <f>'[1]Leakage Tree Data'!Q89</f>
        <v>0</v>
      </c>
      <c r="DO188" s="77">
        <f>'[1]Leakage Tree Data'!R89</f>
        <v>0</v>
      </c>
      <c r="DP188" s="77">
        <f>'[1]Leakage Tree Data'!S89</f>
        <v>0</v>
      </c>
      <c r="DQ188" s="77">
        <f>'[1]Leakage Tree Data'!T89</f>
        <v>0</v>
      </c>
      <c r="DR188" s="77">
        <f>'[1]Leakage Tree Data'!U89</f>
        <v>0</v>
      </c>
      <c r="DS188" s="77">
        <f>'[1]Leakage Tree Data'!V89</f>
        <v>0</v>
      </c>
      <c r="DT188" s="77">
        <f>'[1]Leakage Tree Data'!W89</f>
        <v>0</v>
      </c>
      <c r="DU188" s="77">
        <f>'[1]Leakage Tree Data'!X89</f>
        <v>0</v>
      </c>
      <c r="DV188" s="77">
        <f>'[1]Leakage Tree Data'!Y89</f>
        <v>0</v>
      </c>
      <c r="DW188" s="77">
        <f>'[1]Leakage Tree Data'!Z89</f>
        <v>0</v>
      </c>
      <c r="DX188" s="77">
        <f>'[1]Leakage Tree Data'!AA89</f>
        <v>0</v>
      </c>
      <c r="DY188" s="77">
        <f>'[1]Leakage Tree Data'!AB89</f>
        <v>0</v>
      </c>
      <c r="DZ188" s="77">
        <f>'[1]Leakage Tree Data'!AC89</f>
        <v>0</v>
      </c>
      <c r="EA188" s="77">
        <f>'[1]Leakage Tree Data'!AD89</f>
        <v>0</v>
      </c>
      <c r="EB188" s="77">
        <f>'[1]Leakage Tree Data'!AE89</f>
        <v>0</v>
      </c>
      <c r="EC188" s="65" t="str">
        <f t="shared" si="39"/>
        <v/>
      </c>
      <c r="ED188" s="69" t="str">
        <f t="shared" si="53"/>
        <v/>
      </c>
      <c r="EE188" s="71" t="str">
        <f t="shared" si="40"/>
        <v/>
      </c>
      <c r="EF188" s="71" t="str">
        <f t="shared" si="54"/>
        <v/>
      </c>
      <c r="EG188" s="74" t="str">
        <f t="shared" si="55"/>
        <v/>
      </c>
      <c r="EH188" s="74" t="str">
        <f t="shared" si="41"/>
        <v/>
      </c>
      <c r="EI188" s="79"/>
      <c r="EJ188" s="79"/>
      <c r="EK188" s="80"/>
    </row>
    <row r="189" spans="1:14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65" t="str">
        <f t="shared" si="29"/>
        <v/>
      </c>
      <c r="CB189" s="72" t="str">
        <f t="shared" si="42"/>
        <v/>
      </c>
      <c r="CC189" s="73" t="str">
        <f t="shared" si="43"/>
        <v/>
      </c>
      <c r="CD189" s="72" t="str">
        <f t="shared" si="30"/>
        <v/>
      </c>
      <c r="CE189" s="73" t="str">
        <f t="shared" si="44"/>
        <v/>
      </c>
      <c r="CF189" s="72" t="str">
        <f t="shared" si="31"/>
        <v/>
      </c>
      <c r="CG189" s="73" t="str">
        <f t="shared" si="45"/>
        <v/>
      </c>
      <c r="CH189" s="72" t="str">
        <f t="shared" si="32"/>
        <v/>
      </c>
      <c r="CI189" s="73" t="str">
        <f t="shared" si="46"/>
        <v/>
      </c>
      <c r="CJ189" s="72" t="str">
        <f t="shared" si="33"/>
        <v/>
      </c>
      <c r="CK189" s="73" t="str">
        <f t="shared" si="47"/>
        <v/>
      </c>
      <c r="CL189" s="72" t="str">
        <f t="shared" si="34"/>
        <v/>
      </c>
      <c r="CM189" s="73" t="str">
        <f t="shared" si="48"/>
        <v/>
      </c>
      <c r="CN189" s="72" t="str">
        <f t="shared" si="35"/>
        <v/>
      </c>
      <c r="CO189" s="73" t="str">
        <f t="shared" si="49"/>
        <v/>
      </c>
      <c r="CP189" s="72" t="str">
        <f t="shared" si="36"/>
        <v/>
      </c>
      <c r="CQ189" s="73" t="str">
        <f t="shared" si="50"/>
        <v/>
      </c>
      <c r="CR189" s="72" t="str">
        <f t="shared" si="37"/>
        <v/>
      </c>
      <c r="CS189" s="73" t="str">
        <f t="shared" si="51"/>
        <v/>
      </c>
      <c r="CT189" s="72" t="str">
        <f t="shared" si="38"/>
        <v/>
      </c>
      <c r="CU189" s="73" t="str">
        <f t="shared" si="52"/>
        <v/>
      </c>
      <c r="CV189" s="65" t="str">
        <f t="shared" si="28"/>
        <v/>
      </c>
      <c r="CW189" s="65" t="str">
        <f t="shared" si="28"/>
        <v/>
      </c>
      <c r="CX189" s="77">
        <f>'[1]Leakage Tree Data'!A90</f>
        <v>0</v>
      </c>
      <c r="CY189" s="77">
        <f>'[1]Leakage Tree Data'!B90</f>
        <v>0</v>
      </c>
      <c r="CZ189" s="77">
        <f>'[1]Leakage Tree Data'!C90</f>
        <v>0</v>
      </c>
      <c r="DA189" s="77">
        <f>'[1]Leakage Tree Data'!D90</f>
        <v>0</v>
      </c>
      <c r="DB189" s="77">
        <f>'[1]Leakage Tree Data'!E90</f>
        <v>0</v>
      </c>
      <c r="DC189" s="77">
        <f>'[1]Leakage Tree Data'!F90</f>
        <v>0</v>
      </c>
      <c r="DD189" s="77">
        <f>'[1]Leakage Tree Data'!G90</f>
        <v>0</v>
      </c>
      <c r="DE189" s="77">
        <f>'[1]Leakage Tree Data'!H90</f>
        <v>0</v>
      </c>
      <c r="DF189" s="77">
        <f>'[1]Leakage Tree Data'!I90</f>
        <v>0</v>
      </c>
      <c r="DG189" s="77">
        <f>'[1]Leakage Tree Data'!J90</f>
        <v>0</v>
      </c>
      <c r="DH189" s="77">
        <f>'[1]Leakage Tree Data'!K90</f>
        <v>0</v>
      </c>
      <c r="DI189" s="77">
        <f>'[1]Leakage Tree Data'!L90</f>
        <v>0</v>
      </c>
      <c r="DJ189" s="77">
        <f>'[1]Leakage Tree Data'!M90</f>
        <v>0</v>
      </c>
      <c r="DK189" s="77">
        <f>'[1]Leakage Tree Data'!N90</f>
        <v>0</v>
      </c>
      <c r="DL189" s="77">
        <f>'[1]Leakage Tree Data'!O90</f>
        <v>0</v>
      </c>
      <c r="DM189" s="77">
        <f>'[1]Leakage Tree Data'!P90</f>
        <v>0</v>
      </c>
      <c r="DN189" s="77">
        <f>'[1]Leakage Tree Data'!Q90</f>
        <v>0</v>
      </c>
      <c r="DO189" s="77">
        <f>'[1]Leakage Tree Data'!R90</f>
        <v>0</v>
      </c>
      <c r="DP189" s="77">
        <f>'[1]Leakage Tree Data'!S90</f>
        <v>0</v>
      </c>
      <c r="DQ189" s="77">
        <f>'[1]Leakage Tree Data'!T90</f>
        <v>0</v>
      </c>
      <c r="DR189" s="77">
        <f>'[1]Leakage Tree Data'!U90</f>
        <v>0</v>
      </c>
      <c r="DS189" s="77">
        <f>'[1]Leakage Tree Data'!V90</f>
        <v>0</v>
      </c>
      <c r="DT189" s="77">
        <f>'[1]Leakage Tree Data'!W90</f>
        <v>0</v>
      </c>
      <c r="DU189" s="77">
        <f>'[1]Leakage Tree Data'!X90</f>
        <v>0</v>
      </c>
      <c r="DV189" s="77">
        <f>'[1]Leakage Tree Data'!Y90</f>
        <v>0</v>
      </c>
      <c r="DW189" s="77">
        <f>'[1]Leakage Tree Data'!Z90</f>
        <v>0</v>
      </c>
      <c r="DX189" s="77">
        <f>'[1]Leakage Tree Data'!AA90</f>
        <v>0</v>
      </c>
      <c r="DY189" s="77">
        <f>'[1]Leakage Tree Data'!AB90</f>
        <v>0</v>
      </c>
      <c r="DZ189" s="77">
        <f>'[1]Leakage Tree Data'!AC90</f>
        <v>0</v>
      </c>
      <c r="EA189" s="77">
        <f>'[1]Leakage Tree Data'!AD90</f>
        <v>0</v>
      </c>
      <c r="EB189" s="77">
        <f>'[1]Leakage Tree Data'!AE90</f>
        <v>0</v>
      </c>
      <c r="EC189" s="65" t="str">
        <f t="shared" si="39"/>
        <v/>
      </c>
      <c r="ED189" s="69" t="str">
        <f t="shared" si="53"/>
        <v/>
      </c>
      <c r="EE189" s="71" t="str">
        <f t="shared" si="40"/>
        <v/>
      </c>
      <c r="EF189" s="71" t="str">
        <f t="shared" si="54"/>
        <v/>
      </c>
      <c r="EG189" s="74" t="str">
        <f t="shared" si="55"/>
        <v/>
      </c>
      <c r="EH189" s="74" t="str">
        <f t="shared" si="41"/>
        <v/>
      </c>
      <c r="EI189" s="79"/>
      <c r="EJ189" s="79"/>
      <c r="EK189" s="80"/>
    </row>
    <row r="190" spans="1:14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65" t="str">
        <f t="shared" si="29"/>
        <v/>
      </c>
      <c r="CB190" s="72" t="str">
        <f t="shared" si="42"/>
        <v/>
      </c>
      <c r="CC190" s="73" t="str">
        <f t="shared" si="43"/>
        <v/>
      </c>
      <c r="CD190" s="72" t="str">
        <f t="shared" si="30"/>
        <v/>
      </c>
      <c r="CE190" s="73" t="str">
        <f t="shared" si="44"/>
        <v/>
      </c>
      <c r="CF190" s="72" t="str">
        <f t="shared" si="31"/>
        <v/>
      </c>
      <c r="CG190" s="73" t="str">
        <f t="shared" si="45"/>
        <v/>
      </c>
      <c r="CH190" s="72" t="str">
        <f t="shared" si="32"/>
        <v/>
      </c>
      <c r="CI190" s="73" t="str">
        <f t="shared" si="46"/>
        <v/>
      </c>
      <c r="CJ190" s="72" t="str">
        <f t="shared" si="33"/>
        <v/>
      </c>
      <c r="CK190" s="73" t="str">
        <f t="shared" si="47"/>
        <v/>
      </c>
      <c r="CL190" s="72" t="str">
        <f t="shared" si="34"/>
        <v/>
      </c>
      <c r="CM190" s="73" t="str">
        <f t="shared" si="48"/>
        <v/>
      </c>
      <c r="CN190" s="72" t="str">
        <f t="shared" si="35"/>
        <v/>
      </c>
      <c r="CO190" s="73" t="str">
        <f t="shared" si="49"/>
        <v/>
      </c>
      <c r="CP190" s="72" t="str">
        <f t="shared" si="36"/>
        <v/>
      </c>
      <c r="CQ190" s="73" t="str">
        <f t="shared" si="50"/>
        <v/>
      </c>
      <c r="CR190" s="72" t="str">
        <f t="shared" si="37"/>
        <v/>
      </c>
      <c r="CS190" s="73" t="str">
        <f t="shared" si="51"/>
        <v/>
      </c>
      <c r="CT190" s="72" t="str">
        <f t="shared" si="38"/>
        <v/>
      </c>
      <c r="CU190" s="73" t="str">
        <f t="shared" si="52"/>
        <v/>
      </c>
      <c r="CV190" s="65" t="str">
        <f t="shared" si="28"/>
        <v/>
      </c>
      <c r="CW190" s="65" t="str">
        <f t="shared" si="28"/>
        <v/>
      </c>
      <c r="CX190" s="77">
        <f>'[1]Leakage Tree Data'!A91</f>
        <v>0</v>
      </c>
      <c r="CY190" s="77">
        <f>'[1]Leakage Tree Data'!B91</f>
        <v>0</v>
      </c>
      <c r="CZ190" s="77">
        <f>'[1]Leakage Tree Data'!C91</f>
        <v>0</v>
      </c>
      <c r="DA190" s="77">
        <f>'[1]Leakage Tree Data'!D91</f>
        <v>0</v>
      </c>
      <c r="DB190" s="77">
        <f>'[1]Leakage Tree Data'!E91</f>
        <v>0</v>
      </c>
      <c r="DC190" s="77">
        <f>'[1]Leakage Tree Data'!F91</f>
        <v>0</v>
      </c>
      <c r="DD190" s="77">
        <f>'[1]Leakage Tree Data'!G91</f>
        <v>0</v>
      </c>
      <c r="DE190" s="77">
        <f>'[1]Leakage Tree Data'!H91</f>
        <v>0</v>
      </c>
      <c r="DF190" s="77">
        <f>'[1]Leakage Tree Data'!I91</f>
        <v>0</v>
      </c>
      <c r="DG190" s="77">
        <f>'[1]Leakage Tree Data'!J91</f>
        <v>0</v>
      </c>
      <c r="DH190" s="77">
        <f>'[1]Leakage Tree Data'!K91</f>
        <v>0</v>
      </c>
      <c r="DI190" s="77">
        <f>'[1]Leakage Tree Data'!L91</f>
        <v>0</v>
      </c>
      <c r="DJ190" s="77">
        <f>'[1]Leakage Tree Data'!M91</f>
        <v>0</v>
      </c>
      <c r="DK190" s="77">
        <f>'[1]Leakage Tree Data'!N91</f>
        <v>0</v>
      </c>
      <c r="DL190" s="77">
        <f>'[1]Leakage Tree Data'!O91</f>
        <v>0</v>
      </c>
      <c r="DM190" s="77">
        <f>'[1]Leakage Tree Data'!P91</f>
        <v>0</v>
      </c>
      <c r="DN190" s="77">
        <f>'[1]Leakage Tree Data'!Q91</f>
        <v>0</v>
      </c>
      <c r="DO190" s="77">
        <f>'[1]Leakage Tree Data'!R91</f>
        <v>0</v>
      </c>
      <c r="DP190" s="77">
        <f>'[1]Leakage Tree Data'!S91</f>
        <v>0</v>
      </c>
      <c r="DQ190" s="77">
        <f>'[1]Leakage Tree Data'!T91</f>
        <v>0</v>
      </c>
      <c r="DR190" s="77">
        <f>'[1]Leakage Tree Data'!U91</f>
        <v>0</v>
      </c>
      <c r="DS190" s="77">
        <f>'[1]Leakage Tree Data'!V91</f>
        <v>0</v>
      </c>
      <c r="DT190" s="77">
        <f>'[1]Leakage Tree Data'!W91</f>
        <v>0</v>
      </c>
      <c r="DU190" s="77">
        <f>'[1]Leakage Tree Data'!X91</f>
        <v>0</v>
      </c>
      <c r="DV190" s="77">
        <f>'[1]Leakage Tree Data'!Y91</f>
        <v>0</v>
      </c>
      <c r="DW190" s="77">
        <f>'[1]Leakage Tree Data'!Z91</f>
        <v>0</v>
      </c>
      <c r="DX190" s="77">
        <f>'[1]Leakage Tree Data'!AA91</f>
        <v>0</v>
      </c>
      <c r="DY190" s="77">
        <f>'[1]Leakage Tree Data'!AB91</f>
        <v>0</v>
      </c>
      <c r="DZ190" s="77">
        <f>'[1]Leakage Tree Data'!AC91</f>
        <v>0</v>
      </c>
      <c r="EA190" s="77">
        <f>'[1]Leakage Tree Data'!AD91</f>
        <v>0</v>
      </c>
      <c r="EB190" s="77">
        <f>'[1]Leakage Tree Data'!AE91</f>
        <v>0</v>
      </c>
      <c r="EC190" s="65" t="str">
        <f t="shared" si="39"/>
        <v/>
      </c>
      <c r="ED190" s="69" t="str">
        <f t="shared" si="53"/>
        <v/>
      </c>
      <c r="EE190" s="71" t="str">
        <f t="shared" si="40"/>
        <v/>
      </c>
      <c r="EF190" s="71" t="str">
        <f t="shared" si="54"/>
        <v/>
      </c>
      <c r="EG190" s="74" t="str">
        <f t="shared" si="55"/>
        <v/>
      </c>
      <c r="EH190" s="74" t="str">
        <f t="shared" si="41"/>
        <v/>
      </c>
      <c r="EI190" s="79"/>
      <c r="EJ190" s="79"/>
      <c r="EK190" s="80"/>
    </row>
    <row r="191" spans="1:14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65" t="str">
        <f t="shared" si="29"/>
        <v/>
      </c>
      <c r="CB191" s="72" t="str">
        <f t="shared" si="42"/>
        <v/>
      </c>
      <c r="CC191" s="73" t="str">
        <f t="shared" si="43"/>
        <v/>
      </c>
      <c r="CD191" s="72" t="str">
        <f t="shared" si="30"/>
        <v/>
      </c>
      <c r="CE191" s="73" t="str">
        <f t="shared" si="44"/>
        <v/>
      </c>
      <c r="CF191" s="72" t="str">
        <f t="shared" si="31"/>
        <v/>
      </c>
      <c r="CG191" s="73" t="str">
        <f t="shared" si="45"/>
        <v/>
      </c>
      <c r="CH191" s="72" t="str">
        <f t="shared" si="32"/>
        <v/>
      </c>
      <c r="CI191" s="73" t="str">
        <f t="shared" si="46"/>
        <v/>
      </c>
      <c r="CJ191" s="72" t="str">
        <f t="shared" si="33"/>
        <v/>
      </c>
      <c r="CK191" s="73" t="str">
        <f t="shared" si="47"/>
        <v/>
      </c>
      <c r="CL191" s="72" t="str">
        <f t="shared" si="34"/>
        <v/>
      </c>
      <c r="CM191" s="73" t="str">
        <f t="shared" si="48"/>
        <v/>
      </c>
      <c r="CN191" s="72" t="str">
        <f t="shared" si="35"/>
        <v/>
      </c>
      <c r="CO191" s="73" t="str">
        <f t="shared" si="49"/>
        <v/>
      </c>
      <c r="CP191" s="72" t="str">
        <f t="shared" si="36"/>
        <v/>
      </c>
      <c r="CQ191" s="73" t="str">
        <f t="shared" si="50"/>
        <v/>
      </c>
      <c r="CR191" s="72" t="str">
        <f t="shared" si="37"/>
        <v/>
      </c>
      <c r="CS191" s="73" t="str">
        <f t="shared" si="51"/>
        <v/>
      </c>
      <c r="CT191" s="72" t="str">
        <f t="shared" si="38"/>
        <v/>
      </c>
      <c r="CU191" s="73" t="str">
        <f t="shared" si="52"/>
        <v/>
      </c>
      <c r="CV191" s="65" t="str">
        <f t="shared" si="28"/>
        <v/>
      </c>
      <c r="CW191" s="65" t="str">
        <f t="shared" si="28"/>
        <v/>
      </c>
      <c r="CX191" s="77">
        <f>'[1]Leakage Tree Data'!A92</f>
        <v>0</v>
      </c>
      <c r="CY191" s="77">
        <f>'[1]Leakage Tree Data'!B92</f>
        <v>0</v>
      </c>
      <c r="CZ191" s="77">
        <f>'[1]Leakage Tree Data'!C92</f>
        <v>0</v>
      </c>
      <c r="DA191" s="77">
        <f>'[1]Leakage Tree Data'!D92</f>
        <v>0</v>
      </c>
      <c r="DB191" s="77">
        <f>'[1]Leakage Tree Data'!E92</f>
        <v>0</v>
      </c>
      <c r="DC191" s="77">
        <f>'[1]Leakage Tree Data'!F92</f>
        <v>0</v>
      </c>
      <c r="DD191" s="77">
        <f>'[1]Leakage Tree Data'!G92</f>
        <v>0</v>
      </c>
      <c r="DE191" s="77">
        <f>'[1]Leakage Tree Data'!H92</f>
        <v>0</v>
      </c>
      <c r="DF191" s="77">
        <f>'[1]Leakage Tree Data'!I92</f>
        <v>0</v>
      </c>
      <c r="DG191" s="77">
        <f>'[1]Leakage Tree Data'!J92</f>
        <v>0</v>
      </c>
      <c r="DH191" s="77">
        <f>'[1]Leakage Tree Data'!K92</f>
        <v>0</v>
      </c>
      <c r="DI191" s="77">
        <f>'[1]Leakage Tree Data'!L92</f>
        <v>0</v>
      </c>
      <c r="DJ191" s="77">
        <f>'[1]Leakage Tree Data'!M92</f>
        <v>0</v>
      </c>
      <c r="DK191" s="77">
        <f>'[1]Leakage Tree Data'!N92</f>
        <v>0</v>
      </c>
      <c r="DL191" s="77">
        <f>'[1]Leakage Tree Data'!O92</f>
        <v>0</v>
      </c>
      <c r="DM191" s="77">
        <f>'[1]Leakage Tree Data'!P92</f>
        <v>0</v>
      </c>
      <c r="DN191" s="77">
        <f>'[1]Leakage Tree Data'!Q92</f>
        <v>0</v>
      </c>
      <c r="DO191" s="77">
        <f>'[1]Leakage Tree Data'!R92</f>
        <v>0</v>
      </c>
      <c r="DP191" s="77">
        <f>'[1]Leakage Tree Data'!S92</f>
        <v>0</v>
      </c>
      <c r="DQ191" s="77">
        <f>'[1]Leakage Tree Data'!T92</f>
        <v>0</v>
      </c>
      <c r="DR191" s="77">
        <f>'[1]Leakage Tree Data'!U92</f>
        <v>0</v>
      </c>
      <c r="DS191" s="77">
        <f>'[1]Leakage Tree Data'!V92</f>
        <v>0</v>
      </c>
      <c r="DT191" s="77">
        <f>'[1]Leakage Tree Data'!W92</f>
        <v>0</v>
      </c>
      <c r="DU191" s="77">
        <f>'[1]Leakage Tree Data'!X92</f>
        <v>0</v>
      </c>
      <c r="DV191" s="77">
        <f>'[1]Leakage Tree Data'!Y92</f>
        <v>0</v>
      </c>
      <c r="DW191" s="77">
        <f>'[1]Leakage Tree Data'!Z92</f>
        <v>0</v>
      </c>
      <c r="DX191" s="77">
        <f>'[1]Leakage Tree Data'!AA92</f>
        <v>0</v>
      </c>
      <c r="DY191" s="77">
        <f>'[1]Leakage Tree Data'!AB92</f>
        <v>0</v>
      </c>
      <c r="DZ191" s="77">
        <f>'[1]Leakage Tree Data'!AC92</f>
        <v>0</v>
      </c>
      <c r="EA191" s="77">
        <f>'[1]Leakage Tree Data'!AD92</f>
        <v>0</v>
      </c>
      <c r="EB191" s="77">
        <f>'[1]Leakage Tree Data'!AE92</f>
        <v>0</v>
      </c>
      <c r="EC191" s="65" t="str">
        <f t="shared" si="39"/>
        <v/>
      </c>
      <c r="ED191" s="69" t="str">
        <f t="shared" si="53"/>
        <v/>
      </c>
      <c r="EE191" s="71" t="str">
        <f t="shared" si="40"/>
        <v/>
      </c>
      <c r="EF191" s="71" t="str">
        <f t="shared" si="54"/>
        <v/>
      </c>
      <c r="EG191" s="74" t="str">
        <f t="shared" si="55"/>
        <v/>
      </c>
      <c r="EH191" s="74" t="str">
        <f t="shared" si="41"/>
        <v/>
      </c>
      <c r="EI191" s="79"/>
      <c r="EJ191" s="79"/>
      <c r="EK191" s="80"/>
    </row>
    <row r="192" spans="1:14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65" t="str">
        <f t="shared" si="29"/>
        <v/>
      </c>
      <c r="CB192" s="72" t="str">
        <f t="shared" si="42"/>
        <v/>
      </c>
      <c r="CC192" s="73" t="str">
        <f t="shared" si="43"/>
        <v/>
      </c>
      <c r="CD192" s="72" t="str">
        <f t="shared" si="30"/>
        <v/>
      </c>
      <c r="CE192" s="73" t="str">
        <f t="shared" si="44"/>
        <v/>
      </c>
      <c r="CF192" s="72" t="str">
        <f t="shared" si="31"/>
        <v/>
      </c>
      <c r="CG192" s="73" t="str">
        <f t="shared" si="45"/>
        <v/>
      </c>
      <c r="CH192" s="72" t="str">
        <f t="shared" si="32"/>
        <v/>
      </c>
      <c r="CI192" s="73" t="str">
        <f t="shared" si="46"/>
        <v/>
      </c>
      <c r="CJ192" s="72" t="str">
        <f t="shared" si="33"/>
        <v/>
      </c>
      <c r="CK192" s="73" t="str">
        <f t="shared" si="47"/>
        <v/>
      </c>
      <c r="CL192" s="72" t="str">
        <f t="shared" si="34"/>
        <v/>
      </c>
      <c r="CM192" s="73" t="str">
        <f t="shared" si="48"/>
        <v/>
      </c>
      <c r="CN192" s="72" t="str">
        <f t="shared" si="35"/>
        <v/>
      </c>
      <c r="CO192" s="73" t="str">
        <f t="shared" si="49"/>
        <v/>
      </c>
      <c r="CP192" s="72" t="str">
        <f t="shared" si="36"/>
        <v/>
      </c>
      <c r="CQ192" s="73" t="str">
        <f t="shared" si="50"/>
        <v/>
      </c>
      <c r="CR192" s="72" t="str">
        <f t="shared" si="37"/>
        <v/>
      </c>
      <c r="CS192" s="73" t="str">
        <f t="shared" si="51"/>
        <v/>
      </c>
      <c r="CT192" s="72" t="str">
        <f t="shared" si="38"/>
        <v/>
      </c>
      <c r="CU192" s="73" t="str">
        <f t="shared" si="52"/>
        <v/>
      </c>
      <c r="CV192" s="65" t="str">
        <f t="shared" si="28"/>
        <v/>
      </c>
      <c r="CW192" s="65" t="str">
        <f t="shared" si="28"/>
        <v/>
      </c>
      <c r="CX192" s="77">
        <f>'[1]Leakage Tree Data'!A93</f>
        <v>0</v>
      </c>
      <c r="CY192" s="77">
        <f>'[1]Leakage Tree Data'!B93</f>
        <v>0</v>
      </c>
      <c r="CZ192" s="77">
        <f>'[1]Leakage Tree Data'!C93</f>
        <v>0</v>
      </c>
      <c r="DA192" s="77">
        <f>'[1]Leakage Tree Data'!D93</f>
        <v>0</v>
      </c>
      <c r="DB192" s="77">
        <f>'[1]Leakage Tree Data'!E93</f>
        <v>0</v>
      </c>
      <c r="DC192" s="77">
        <f>'[1]Leakage Tree Data'!F93</f>
        <v>0</v>
      </c>
      <c r="DD192" s="77">
        <f>'[1]Leakage Tree Data'!G93</f>
        <v>0</v>
      </c>
      <c r="DE192" s="77">
        <f>'[1]Leakage Tree Data'!H93</f>
        <v>0</v>
      </c>
      <c r="DF192" s="77">
        <f>'[1]Leakage Tree Data'!I93</f>
        <v>0</v>
      </c>
      <c r="DG192" s="77">
        <f>'[1]Leakage Tree Data'!J93</f>
        <v>0</v>
      </c>
      <c r="DH192" s="77">
        <f>'[1]Leakage Tree Data'!K93</f>
        <v>0</v>
      </c>
      <c r="DI192" s="77">
        <f>'[1]Leakage Tree Data'!L93</f>
        <v>0</v>
      </c>
      <c r="DJ192" s="77">
        <f>'[1]Leakage Tree Data'!M93</f>
        <v>0</v>
      </c>
      <c r="DK192" s="77">
        <f>'[1]Leakage Tree Data'!N93</f>
        <v>0</v>
      </c>
      <c r="DL192" s="77">
        <f>'[1]Leakage Tree Data'!O93</f>
        <v>0</v>
      </c>
      <c r="DM192" s="77">
        <f>'[1]Leakage Tree Data'!P93</f>
        <v>0</v>
      </c>
      <c r="DN192" s="77">
        <f>'[1]Leakage Tree Data'!Q93</f>
        <v>0</v>
      </c>
      <c r="DO192" s="77">
        <f>'[1]Leakage Tree Data'!R93</f>
        <v>0</v>
      </c>
      <c r="DP192" s="77">
        <f>'[1]Leakage Tree Data'!S93</f>
        <v>0</v>
      </c>
      <c r="DQ192" s="77">
        <f>'[1]Leakage Tree Data'!T93</f>
        <v>0</v>
      </c>
      <c r="DR192" s="77">
        <f>'[1]Leakage Tree Data'!U93</f>
        <v>0</v>
      </c>
      <c r="DS192" s="77">
        <f>'[1]Leakage Tree Data'!V93</f>
        <v>0</v>
      </c>
      <c r="DT192" s="77">
        <f>'[1]Leakage Tree Data'!W93</f>
        <v>0</v>
      </c>
      <c r="DU192" s="77">
        <f>'[1]Leakage Tree Data'!X93</f>
        <v>0</v>
      </c>
      <c r="DV192" s="77">
        <f>'[1]Leakage Tree Data'!Y93</f>
        <v>0</v>
      </c>
      <c r="DW192" s="77">
        <f>'[1]Leakage Tree Data'!Z93</f>
        <v>0</v>
      </c>
      <c r="DX192" s="77">
        <f>'[1]Leakage Tree Data'!AA93</f>
        <v>0</v>
      </c>
      <c r="DY192" s="77">
        <f>'[1]Leakage Tree Data'!AB93</f>
        <v>0</v>
      </c>
      <c r="DZ192" s="77">
        <f>'[1]Leakage Tree Data'!AC93</f>
        <v>0</v>
      </c>
      <c r="EA192" s="77">
        <f>'[1]Leakage Tree Data'!AD93</f>
        <v>0</v>
      </c>
      <c r="EB192" s="77">
        <f>'[1]Leakage Tree Data'!AE93</f>
        <v>0</v>
      </c>
      <c r="EC192" s="65" t="str">
        <f t="shared" si="39"/>
        <v/>
      </c>
      <c r="ED192" s="69" t="str">
        <f t="shared" si="53"/>
        <v/>
      </c>
      <c r="EE192" s="71" t="str">
        <f t="shared" si="40"/>
        <v/>
      </c>
      <c r="EF192" s="71" t="str">
        <f t="shared" si="54"/>
        <v/>
      </c>
      <c r="EG192" s="74" t="str">
        <f t="shared" si="55"/>
        <v/>
      </c>
      <c r="EH192" s="74" t="str">
        <f t="shared" si="41"/>
        <v/>
      </c>
      <c r="EI192" s="79"/>
      <c r="EJ192" s="79"/>
      <c r="EK192" s="80"/>
    </row>
    <row r="193" spans="1:14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65" t="str">
        <f t="shared" si="29"/>
        <v/>
      </c>
      <c r="CB193" s="72" t="str">
        <f t="shared" si="42"/>
        <v/>
      </c>
      <c r="CC193" s="73" t="str">
        <f t="shared" si="43"/>
        <v/>
      </c>
      <c r="CD193" s="72" t="str">
        <f t="shared" si="30"/>
        <v/>
      </c>
      <c r="CE193" s="73" t="str">
        <f t="shared" si="44"/>
        <v/>
      </c>
      <c r="CF193" s="72" t="str">
        <f t="shared" si="31"/>
        <v/>
      </c>
      <c r="CG193" s="73" t="str">
        <f t="shared" si="45"/>
        <v/>
      </c>
      <c r="CH193" s="72" t="str">
        <f t="shared" si="32"/>
        <v/>
      </c>
      <c r="CI193" s="73" t="str">
        <f t="shared" si="46"/>
        <v/>
      </c>
      <c r="CJ193" s="72" t="str">
        <f t="shared" si="33"/>
        <v/>
      </c>
      <c r="CK193" s="73" t="str">
        <f t="shared" si="47"/>
        <v/>
      </c>
      <c r="CL193" s="72" t="str">
        <f t="shared" si="34"/>
        <v/>
      </c>
      <c r="CM193" s="73" t="str">
        <f t="shared" si="48"/>
        <v/>
      </c>
      <c r="CN193" s="72" t="str">
        <f t="shared" si="35"/>
        <v/>
      </c>
      <c r="CO193" s="73" t="str">
        <f t="shared" si="49"/>
        <v/>
      </c>
      <c r="CP193" s="72" t="str">
        <f t="shared" si="36"/>
        <v/>
      </c>
      <c r="CQ193" s="73" t="str">
        <f t="shared" si="50"/>
        <v/>
      </c>
      <c r="CR193" s="72" t="str">
        <f t="shared" si="37"/>
        <v/>
      </c>
      <c r="CS193" s="73" t="str">
        <f t="shared" si="51"/>
        <v/>
      </c>
      <c r="CT193" s="72" t="str">
        <f t="shared" si="38"/>
        <v/>
      </c>
      <c r="CU193" s="73" t="str">
        <f t="shared" si="52"/>
        <v/>
      </c>
      <c r="CV193" s="65" t="str">
        <f t="shared" si="28"/>
        <v/>
      </c>
      <c r="CW193" s="65" t="str">
        <f t="shared" si="28"/>
        <v/>
      </c>
      <c r="CX193" s="77">
        <f>'[1]Leakage Tree Data'!A94</f>
        <v>0</v>
      </c>
      <c r="CY193" s="77">
        <f>'[1]Leakage Tree Data'!B94</f>
        <v>0</v>
      </c>
      <c r="CZ193" s="77">
        <f>'[1]Leakage Tree Data'!C94</f>
        <v>0</v>
      </c>
      <c r="DA193" s="77">
        <f>'[1]Leakage Tree Data'!D94</f>
        <v>0</v>
      </c>
      <c r="DB193" s="77">
        <f>'[1]Leakage Tree Data'!E94</f>
        <v>0</v>
      </c>
      <c r="DC193" s="77">
        <f>'[1]Leakage Tree Data'!F94</f>
        <v>0</v>
      </c>
      <c r="DD193" s="77">
        <f>'[1]Leakage Tree Data'!G94</f>
        <v>0</v>
      </c>
      <c r="DE193" s="77">
        <f>'[1]Leakage Tree Data'!H94</f>
        <v>0</v>
      </c>
      <c r="DF193" s="77">
        <f>'[1]Leakage Tree Data'!I94</f>
        <v>0</v>
      </c>
      <c r="DG193" s="77">
        <f>'[1]Leakage Tree Data'!J94</f>
        <v>0</v>
      </c>
      <c r="DH193" s="77">
        <f>'[1]Leakage Tree Data'!K94</f>
        <v>0</v>
      </c>
      <c r="DI193" s="77">
        <f>'[1]Leakage Tree Data'!L94</f>
        <v>0</v>
      </c>
      <c r="DJ193" s="77">
        <f>'[1]Leakage Tree Data'!M94</f>
        <v>0</v>
      </c>
      <c r="DK193" s="77">
        <f>'[1]Leakage Tree Data'!N94</f>
        <v>0</v>
      </c>
      <c r="DL193" s="77">
        <f>'[1]Leakage Tree Data'!O94</f>
        <v>0</v>
      </c>
      <c r="DM193" s="77">
        <f>'[1]Leakage Tree Data'!P94</f>
        <v>0</v>
      </c>
      <c r="DN193" s="77">
        <f>'[1]Leakage Tree Data'!Q94</f>
        <v>0</v>
      </c>
      <c r="DO193" s="77">
        <f>'[1]Leakage Tree Data'!R94</f>
        <v>0</v>
      </c>
      <c r="DP193" s="77">
        <f>'[1]Leakage Tree Data'!S94</f>
        <v>0</v>
      </c>
      <c r="DQ193" s="77">
        <f>'[1]Leakage Tree Data'!T94</f>
        <v>0</v>
      </c>
      <c r="DR193" s="77">
        <f>'[1]Leakage Tree Data'!U94</f>
        <v>0</v>
      </c>
      <c r="DS193" s="77">
        <f>'[1]Leakage Tree Data'!V94</f>
        <v>0</v>
      </c>
      <c r="DT193" s="77">
        <f>'[1]Leakage Tree Data'!W94</f>
        <v>0</v>
      </c>
      <c r="DU193" s="77">
        <f>'[1]Leakage Tree Data'!X94</f>
        <v>0</v>
      </c>
      <c r="DV193" s="77">
        <f>'[1]Leakage Tree Data'!Y94</f>
        <v>0</v>
      </c>
      <c r="DW193" s="77">
        <f>'[1]Leakage Tree Data'!Z94</f>
        <v>0</v>
      </c>
      <c r="DX193" s="77">
        <f>'[1]Leakage Tree Data'!AA94</f>
        <v>0</v>
      </c>
      <c r="DY193" s="77">
        <f>'[1]Leakage Tree Data'!AB94</f>
        <v>0</v>
      </c>
      <c r="DZ193" s="77">
        <f>'[1]Leakage Tree Data'!AC94</f>
        <v>0</v>
      </c>
      <c r="EA193" s="77">
        <f>'[1]Leakage Tree Data'!AD94</f>
        <v>0</v>
      </c>
      <c r="EB193" s="77">
        <f>'[1]Leakage Tree Data'!AE94</f>
        <v>0</v>
      </c>
      <c r="EC193" s="65" t="str">
        <f t="shared" si="39"/>
        <v/>
      </c>
      <c r="ED193" s="69" t="str">
        <f t="shared" si="53"/>
        <v/>
      </c>
      <c r="EE193" s="71" t="str">
        <f t="shared" si="40"/>
        <v/>
      </c>
      <c r="EF193" s="71" t="str">
        <f t="shared" si="54"/>
        <v/>
      </c>
      <c r="EG193" s="74" t="str">
        <f t="shared" si="55"/>
        <v/>
      </c>
      <c r="EH193" s="74" t="str">
        <f t="shared" si="41"/>
        <v/>
      </c>
      <c r="EI193" s="79"/>
      <c r="EJ193" s="79"/>
      <c r="EK193" s="80"/>
    </row>
    <row r="194" spans="1:14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65" t="str">
        <f t="shared" si="29"/>
        <v/>
      </c>
      <c r="CB194" s="72" t="str">
        <f t="shared" si="42"/>
        <v/>
      </c>
      <c r="CC194" s="73" t="str">
        <f t="shared" si="43"/>
        <v/>
      </c>
      <c r="CD194" s="72" t="str">
        <f t="shared" si="30"/>
        <v/>
      </c>
      <c r="CE194" s="73" t="str">
        <f t="shared" si="44"/>
        <v/>
      </c>
      <c r="CF194" s="72" t="str">
        <f t="shared" si="31"/>
        <v/>
      </c>
      <c r="CG194" s="73" t="str">
        <f t="shared" si="45"/>
        <v/>
      </c>
      <c r="CH194" s="72" t="str">
        <f t="shared" si="32"/>
        <v/>
      </c>
      <c r="CI194" s="73" t="str">
        <f t="shared" si="46"/>
        <v/>
      </c>
      <c r="CJ194" s="72" t="str">
        <f t="shared" si="33"/>
        <v/>
      </c>
      <c r="CK194" s="73" t="str">
        <f t="shared" si="47"/>
        <v/>
      </c>
      <c r="CL194" s="72" t="str">
        <f t="shared" si="34"/>
        <v/>
      </c>
      <c r="CM194" s="73" t="str">
        <f t="shared" si="48"/>
        <v/>
      </c>
      <c r="CN194" s="72" t="str">
        <f t="shared" si="35"/>
        <v/>
      </c>
      <c r="CO194" s="73" t="str">
        <f t="shared" si="49"/>
        <v/>
      </c>
      <c r="CP194" s="72" t="str">
        <f t="shared" si="36"/>
        <v/>
      </c>
      <c r="CQ194" s="73" t="str">
        <f t="shared" si="50"/>
        <v/>
      </c>
      <c r="CR194" s="72" t="str">
        <f t="shared" si="37"/>
        <v/>
      </c>
      <c r="CS194" s="73" t="str">
        <f t="shared" si="51"/>
        <v/>
      </c>
      <c r="CT194" s="72" t="str">
        <f t="shared" si="38"/>
        <v/>
      </c>
      <c r="CU194" s="73" t="str">
        <f t="shared" si="52"/>
        <v/>
      </c>
      <c r="CV194" s="65" t="str">
        <f t="shared" si="28"/>
        <v/>
      </c>
      <c r="CW194" s="65" t="str">
        <f t="shared" si="28"/>
        <v/>
      </c>
      <c r="CX194" s="77">
        <f>'[1]Leakage Tree Data'!A95</f>
        <v>0</v>
      </c>
      <c r="CY194" s="77">
        <f>'[1]Leakage Tree Data'!B95</f>
        <v>0</v>
      </c>
      <c r="CZ194" s="77">
        <f>'[1]Leakage Tree Data'!C95</f>
        <v>0</v>
      </c>
      <c r="DA194" s="77">
        <f>'[1]Leakage Tree Data'!D95</f>
        <v>0</v>
      </c>
      <c r="DB194" s="77">
        <f>'[1]Leakage Tree Data'!E95</f>
        <v>0</v>
      </c>
      <c r="DC194" s="77">
        <f>'[1]Leakage Tree Data'!F95</f>
        <v>0</v>
      </c>
      <c r="DD194" s="77">
        <f>'[1]Leakage Tree Data'!G95</f>
        <v>0</v>
      </c>
      <c r="DE194" s="77">
        <f>'[1]Leakage Tree Data'!H95</f>
        <v>0</v>
      </c>
      <c r="DF194" s="77">
        <f>'[1]Leakage Tree Data'!I95</f>
        <v>0</v>
      </c>
      <c r="DG194" s="77">
        <f>'[1]Leakage Tree Data'!J95</f>
        <v>0</v>
      </c>
      <c r="DH194" s="77">
        <f>'[1]Leakage Tree Data'!K95</f>
        <v>0</v>
      </c>
      <c r="DI194" s="77">
        <f>'[1]Leakage Tree Data'!L95</f>
        <v>0</v>
      </c>
      <c r="DJ194" s="77">
        <f>'[1]Leakage Tree Data'!M95</f>
        <v>0</v>
      </c>
      <c r="DK194" s="77">
        <f>'[1]Leakage Tree Data'!N95</f>
        <v>0</v>
      </c>
      <c r="DL194" s="77">
        <f>'[1]Leakage Tree Data'!O95</f>
        <v>0</v>
      </c>
      <c r="DM194" s="77">
        <f>'[1]Leakage Tree Data'!P95</f>
        <v>0</v>
      </c>
      <c r="DN194" s="77">
        <f>'[1]Leakage Tree Data'!Q95</f>
        <v>0</v>
      </c>
      <c r="DO194" s="77">
        <f>'[1]Leakage Tree Data'!R95</f>
        <v>0</v>
      </c>
      <c r="DP194" s="77">
        <f>'[1]Leakage Tree Data'!S95</f>
        <v>0</v>
      </c>
      <c r="DQ194" s="77">
        <f>'[1]Leakage Tree Data'!T95</f>
        <v>0</v>
      </c>
      <c r="DR194" s="77">
        <f>'[1]Leakage Tree Data'!U95</f>
        <v>0</v>
      </c>
      <c r="DS194" s="77">
        <f>'[1]Leakage Tree Data'!V95</f>
        <v>0</v>
      </c>
      <c r="DT194" s="77">
        <f>'[1]Leakage Tree Data'!W95</f>
        <v>0</v>
      </c>
      <c r="DU194" s="77">
        <f>'[1]Leakage Tree Data'!X95</f>
        <v>0</v>
      </c>
      <c r="DV194" s="77">
        <f>'[1]Leakage Tree Data'!Y95</f>
        <v>0</v>
      </c>
      <c r="DW194" s="77">
        <f>'[1]Leakage Tree Data'!Z95</f>
        <v>0</v>
      </c>
      <c r="DX194" s="77">
        <f>'[1]Leakage Tree Data'!AA95</f>
        <v>0</v>
      </c>
      <c r="DY194" s="77">
        <f>'[1]Leakage Tree Data'!AB95</f>
        <v>0</v>
      </c>
      <c r="DZ194" s="77">
        <f>'[1]Leakage Tree Data'!AC95</f>
        <v>0</v>
      </c>
      <c r="EA194" s="77">
        <f>'[1]Leakage Tree Data'!AD95</f>
        <v>0</v>
      </c>
      <c r="EB194" s="77">
        <f>'[1]Leakage Tree Data'!AE95</f>
        <v>0</v>
      </c>
      <c r="EC194" s="65" t="str">
        <f t="shared" si="39"/>
        <v/>
      </c>
      <c r="ED194" s="69" t="str">
        <f t="shared" si="53"/>
        <v/>
      </c>
      <c r="EE194" s="71" t="str">
        <f t="shared" si="40"/>
        <v/>
      </c>
      <c r="EF194" s="71" t="str">
        <f t="shared" si="54"/>
        <v/>
      </c>
      <c r="EG194" s="74" t="str">
        <f t="shared" si="55"/>
        <v/>
      </c>
      <c r="EH194" s="74" t="str">
        <f t="shared" si="41"/>
        <v/>
      </c>
      <c r="EI194" s="79"/>
      <c r="EJ194" s="79"/>
      <c r="EK194" s="80"/>
    </row>
    <row r="195" spans="1:14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65" t="str">
        <f t="shared" si="29"/>
        <v/>
      </c>
      <c r="CB195" s="72" t="str">
        <f t="shared" si="42"/>
        <v/>
      </c>
      <c r="CC195" s="73" t="str">
        <f t="shared" si="43"/>
        <v/>
      </c>
      <c r="CD195" s="72" t="str">
        <f t="shared" si="30"/>
        <v/>
      </c>
      <c r="CE195" s="73" t="str">
        <f t="shared" si="44"/>
        <v/>
      </c>
      <c r="CF195" s="72" t="str">
        <f t="shared" si="31"/>
        <v/>
      </c>
      <c r="CG195" s="73" t="str">
        <f t="shared" si="45"/>
        <v/>
      </c>
      <c r="CH195" s="72" t="str">
        <f t="shared" si="32"/>
        <v/>
      </c>
      <c r="CI195" s="73" t="str">
        <f t="shared" si="46"/>
        <v/>
      </c>
      <c r="CJ195" s="72" t="str">
        <f t="shared" si="33"/>
        <v/>
      </c>
      <c r="CK195" s="73" t="str">
        <f t="shared" si="47"/>
        <v/>
      </c>
      <c r="CL195" s="72" t="str">
        <f t="shared" si="34"/>
        <v/>
      </c>
      <c r="CM195" s="73" t="str">
        <f t="shared" si="48"/>
        <v/>
      </c>
      <c r="CN195" s="72" t="str">
        <f t="shared" si="35"/>
        <v/>
      </c>
      <c r="CO195" s="73" t="str">
        <f t="shared" si="49"/>
        <v/>
      </c>
      <c r="CP195" s="72" t="str">
        <f t="shared" si="36"/>
        <v/>
      </c>
      <c r="CQ195" s="73" t="str">
        <f t="shared" si="50"/>
        <v/>
      </c>
      <c r="CR195" s="72" t="str">
        <f t="shared" si="37"/>
        <v/>
      </c>
      <c r="CS195" s="73" t="str">
        <f t="shared" si="51"/>
        <v/>
      </c>
      <c r="CT195" s="72" t="str">
        <f t="shared" si="38"/>
        <v/>
      </c>
      <c r="CU195" s="73" t="str">
        <f t="shared" si="52"/>
        <v/>
      </c>
      <c r="CV195" s="65" t="str">
        <f t="shared" si="28"/>
        <v/>
      </c>
      <c r="CW195" s="65" t="str">
        <f t="shared" si="28"/>
        <v/>
      </c>
      <c r="CX195" s="77">
        <f>'[1]Leakage Tree Data'!A96</f>
        <v>0</v>
      </c>
      <c r="CY195" s="77">
        <f>'[1]Leakage Tree Data'!B96</f>
        <v>0</v>
      </c>
      <c r="CZ195" s="77">
        <f>'[1]Leakage Tree Data'!C96</f>
        <v>0</v>
      </c>
      <c r="DA195" s="77">
        <f>'[1]Leakage Tree Data'!D96</f>
        <v>0</v>
      </c>
      <c r="DB195" s="77">
        <f>'[1]Leakage Tree Data'!E96</f>
        <v>0</v>
      </c>
      <c r="DC195" s="77">
        <f>'[1]Leakage Tree Data'!F96</f>
        <v>0</v>
      </c>
      <c r="DD195" s="77">
        <f>'[1]Leakage Tree Data'!G96</f>
        <v>0</v>
      </c>
      <c r="DE195" s="77">
        <f>'[1]Leakage Tree Data'!H96</f>
        <v>0</v>
      </c>
      <c r="DF195" s="77">
        <f>'[1]Leakage Tree Data'!I96</f>
        <v>0</v>
      </c>
      <c r="DG195" s="77">
        <f>'[1]Leakage Tree Data'!J96</f>
        <v>0</v>
      </c>
      <c r="DH195" s="77">
        <f>'[1]Leakage Tree Data'!K96</f>
        <v>0</v>
      </c>
      <c r="DI195" s="77">
        <f>'[1]Leakage Tree Data'!L96</f>
        <v>0</v>
      </c>
      <c r="DJ195" s="77">
        <f>'[1]Leakage Tree Data'!M96</f>
        <v>0</v>
      </c>
      <c r="DK195" s="77">
        <f>'[1]Leakage Tree Data'!N96</f>
        <v>0</v>
      </c>
      <c r="DL195" s="77">
        <f>'[1]Leakage Tree Data'!O96</f>
        <v>0</v>
      </c>
      <c r="DM195" s="77">
        <f>'[1]Leakage Tree Data'!P96</f>
        <v>0</v>
      </c>
      <c r="DN195" s="77">
        <f>'[1]Leakage Tree Data'!Q96</f>
        <v>0</v>
      </c>
      <c r="DO195" s="77">
        <f>'[1]Leakage Tree Data'!R96</f>
        <v>0</v>
      </c>
      <c r="DP195" s="77">
        <f>'[1]Leakage Tree Data'!S96</f>
        <v>0</v>
      </c>
      <c r="DQ195" s="77">
        <f>'[1]Leakage Tree Data'!T96</f>
        <v>0</v>
      </c>
      <c r="DR195" s="77">
        <f>'[1]Leakage Tree Data'!U96</f>
        <v>0</v>
      </c>
      <c r="DS195" s="77">
        <f>'[1]Leakage Tree Data'!V96</f>
        <v>0</v>
      </c>
      <c r="DT195" s="77">
        <f>'[1]Leakage Tree Data'!W96</f>
        <v>0</v>
      </c>
      <c r="DU195" s="77">
        <f>'[1]Leakage Tree Data'!X96</f>
        <v>0</v>
      </c>
      <c r="DV195" s="77">
        <f>'[1]Leakage Tree Data'!Y96</f>
        <v>0</v>
      </c>
      <c r="DW195" s="77">
        <f>'[1]Leakage Tree Data'!Z96</f>
        <v>0</v>
      </c>
      <c r="DX195" s="77">
        <f>'[1]Leakage Tree Data'!AA96</f>
        <v>0</v>
      </c>
      <c r="DY195" s="77">
        <f>'[1]Leakage Tree Data'!AB96</f>
        <v>0</v>
      </c>
      <c r="DZ195" s="77">
        <f>'[1]Leakage Tree Data'!AC96</f>
        <v>0</v>
      </c>
      <c r="EA195" s="77">
        <f>'[1]Leakage Tree Data'!AD96</f>
        <v>0</v>
      </c>
      <c r="EB195" s="77">
        <f>'[1]Leakage Tree Data'!AE96</f>
        <v>0</v>
      </c>
      <c r="EC195" s="65" t="str">
        <f t="shared" si="39"/>
        <v/>
      </c>
      <c r="ED195" s="69" t="str">
        <f t="shared" si="53"/>
        <v/>
      </c>
      <c r="EE195" s="71" t="str">
        <f t="shared" si="40"/>
        <v/>
      </c>
      <c r="EF195" s="71" t="str">
        <f t="shared" si="54"/>
        <v/>
      </c>
      <c r="EG195" s="74" t="str">
        <f t="shared" si="55"/>
        <v/>
      </c>
      <c r="EH195" s="74" t="str">
        <f t="shared" si="41"/>
        <v/>
      </c>
      <c r="EI195" s="79"/>
      <c r="EJ195" s="79"/>
      <c r="EK195" s="80"/>
    </row>
    <row r="196" spans="1:14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65" t="str">
        <f t="shared" si="29"/>
        <v/>
      </c>
      <c r="CB196" s="72" t="str">
        <f t="shared" si="42"/>
        <v/>
      </c>
      <c r="CC196" s="73" t="str">
        <f t="shared" si="43"/>
        <v/>
      </c>
      <c r="CD196" s="72" t="str">
        <f t="shared" si="30"/>
        <v/>
      </c>
      <c r="CE196" s="73" t="str">
        <f t="shared" si="44"/>
        <v/>
      </c>
      <c r="CF196" s="72" t="str">
        <f t="shared" si="31"/>
        <v/>
      </c>
      <c r="CG196" s="73" t="str">
        <f t="shared" si="45"/>
        <v/>
      </c>
      <c r="CH196" s="72" t="str">
        <f t="shared" si="32"/>
        <v/>
      </c>
      <c r="CI196" s="73" t="str">
        <f t="shared" si="46"/>
        <v/>
      </c>
      <c r="CJ196" s="72" t="str">
        <f t="shared" si="33"/>
        <v/>
      </c>
      <c r="CK196" s="73" t="str">
        <f t="shared" si="47"/>
        <v/>
      </c>
      <c r="CL196" s="72" t="str">
        <f t="shared" si="34"/>
        <v/>
      </c>
      <c r="CM196" s="73" t="str">
        <f t="shared" si="48"/>
        <v/>
      </c>
      <c r="CN196" s="72" t="str">
        <f t="shared" si="35"/>
        <v/>
      </c>
      <c r="CO196" s="73" t="str">
        <f t="shared" si="49"/>
        <v/>
      </c>
      <c r="CP196" s="72" t="str">
        <f t="shared" si="36"/>
        <v/>
      </c>
      <c r="CQ196" s="73" t="str">
        <f t="shared" si="50"/>
        <v/>
      </c>
      <c r="CR196" s="72" t="str">
        <f t="shared" si="37"/>
        <v/>
      </c>
      <c r="CS196" s="73" t="str">
        <f t="shared" si="51"/>
        <v/>
      </c>
      <c r="CT196" s="72" t="str">
        <f t="shared" si="38"/>
        <v/>
      </c>
      <c r="CU196" s="73" t="str">
        <f t="shared" si="52"/>
        <v/>
      </c>
      <c r="CV196" s="65" t="str">
        <f t="shared" si="28"/>
        <v/>
      </c>
      <c r="CW196" s="65" t="str">
        <f t="shared" si="28"/>
        <v/>
      </c>
      <c r="CX196" s="77">
        <f>'[1]Leakage Tree Data'!A97</f>
        <v>0</v>
      </c>
      <c r="CY196" s="77">
        <f>'[1]Leakage Tree Data'!B97</f>
        <v>0</v>
      </c>
      <c r="CZ196" s="77">
        <f>'[1]Leakage Tree Data'!C97</f>
        <v>0</v>
      </c>
      <c r="DA196" s="77">
        <f>'[1]Leakage Tree Data'!D97</f>
        <v>0</v>
      </c>
      <c r="DB196" s="77">
        <f>'[1]Leakage Tree Data'!E97</f>
        <v>0</v>
      </c>
      <c r="DC196" s="77">
        <f>'[1]Leakage Tree Data'!F97</f>
        <v>0</v>
      </c>
      <c r="DD196" s="77">
        <f>'[1]Leakage Tree Data'!G97</f>
        <v>0</v>
      </c>
      <c r="DE196" s="77">
        <f>'[1]Leakage Tree Data'!H97</f>
        <v>0</v>
      </c>
      <c r="DF196" s="77">
        <f>'[1]Leakage Tree Data'!I97</f>
        <v>0</v>
      </c>
      <c r="DG196" s="77">
        <f>'[1]Leakage Tree Data'!J97</f>
        <v>0</v>
      </c>
      <c r="DH196" s="77">
        <f>'[1]Leakage Tree Data'!K97</f>
        <v>0</v>
      </c>
      <c r="DI196" s="77">
        <f>'[1]Leakage Tree Data'!L97</f>
        <v>0</v>
      </c>
      <c r="DJ196" s="77">
        <f>'[1]Leakage Tree Data'!M97</f>
        <v>0</v>
      </c>
      <c r="DK196" s="77">
        <f>'[1]Leakage Tree Data'!N97</f>
        <v>0</v>
      </c>
      <c r="DL196" s="77">
        <f>'[1]Leakage Tree Data'!O97</f>
        <v>0</v>
      </c>
      <c r="DM196" s="77">
        <f>'[1]Leakage Tree Data'!P97</f>
        <v>0</v>
      </c>
      <c r="DN196" s="77">
        <f>'[1]Leakage Tree Data'!Q97</f>
        <v>0</v>
      </c>
      <c r="DO196" s="77">
        <f>'[1]Leakage Tree Data'!R97</f>
        <v>0</v>
      </c>
      <c r="DP196" s="77">
        <f>'[1]Leakage Tree Data'!S97</f>
        <v>0</v>
      </c>
      <c r="DQ196" s="77">
        <f>'[1]Leakage Tree Data'!T97</f>
        <v>0</v>
      </c>
      <c r="DR196" s="77">
        <f>'[1]Leakage Tree Data'!U97</f>
        <v>0</v>
      </c>
      <c r="DS196" s="77">
        <f>'[1]Leakage Tree Data'!V97</f>
        <v>0</v>
      </c>
      <c r="DT196" s="77">
        <f>'[1]Leakage Tree Data'!W97</f>
        <v>0</v>
      </c>
      <c r="DU196" s="77">
        <f>'[1]Leakage Tree Data'!X97</f>
        <v>0</v>
      </c>
      <c r="DV196" s="77">
        <f>'[1]Leakage Tree Data'!Y97</f>
        <v>0</v>
      </c>
      <c r="DW196" s="77">
        <f>'[1]Leakage Tree Data'!Z97</f>
        <v>0</v>
      </c>
      <c r="DX196" s="77">
        <f>'[1]Leakage Tree Data'!AA97</f>
        <v>0</v>
      </c>
      <c r="DY196" s="77">
        <f>'[1]Leakage Tree Data'!AB97</f>
        <v>0</v>
      </c>
      <c r="DZ196" s="77">
        <f>'[1]Leakage Tree Data'!AC97</f>
        <v>0</v>
      </c>
      <c r="EA196" s="77">
        <f>'[1]Leakage Tree Data'!AD97</f>
        <v>0</v>
      </c>
      <c r="EB196" s="77">
        <f>'[1]Leakage Tree Data'!AE97</f>
        <v>0</v>
      </c>
      <c r="EC196" s="65" t="str">
        <f t="shared" si="39"/>
        <v/>
      </c>
      <c r="ED196" s="69" t="str">
        <f t="shared" si="53"/>
        <v/>
      </c>
      <c r="EE196" s="71" t="str">
        <f t="shared" si="40"/>
        <v/>
      </c>
      <c r="EF196" s="71" t="str">
        <f t="shared" si="54"/>
        <v/>
      </c>
      <c r="EG196" s="74" t="str">
        <f t="shared" si="55"/>
        <v/>
      </c>
      <c r="EH196" s="74" t="str">
        <f t="shared" si="41"/>
        <v/>
      </c>
      <c r="EI196" s="79"/>
      <c r="EJ196" s="79"/>
      <c r="EK196" s="80"/>
    </row>
    <row r="197" spans="1:14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65" t="str">
        <f t="shared" si="29"/>
        <v/>
      </c>
      <c r="CB197" s="72" t="str">
        <f t="shared" si="42"/>
        <v/>
      </c>
      <c r="CC197" s="73" t="str">
        <f t="shared" si="43"/>
        <v/>
      </c>
      <c r="CD197" s="72" t="str">
        <f t="shared" si="30"/>
        <v/>
      </c>
      <c r="CE197" s="73" t="str">
        <f t="shared" si="44"/>
        <v/>
      </c>
      <c r="CF197" s="72" t="str">
        <f t="shared" si="31"/>
        <v/>
      </c>
      <c r="CG197" s="73" t="str">
        <f t="shared" si="45"/>
        <v/>
      </c>
      <c r="CH197" s="72" t="str">
        <f t="shared" si="32"/>
        <v/>
      </c>
      <c r="CI197" s="73" t="str">
        <f t="shared" si="46"/>
        <v/>
      </c>
      <c r="CJ197" s="72" t="str">
        <f t="shared" si="33"/>
        <v/>
      </c>
      <c r="CK197" s="73" t="str">
        <f t="shared" si="47"/>
        <v/>
      </c>
      <c r="CL197" s="72" t="str">
        <f t="shared" si="34"/>
        <v/>
      </c>
      <c r="CM197" s="73" t="str">
        <f t="shared" si="48"/>
        <v/>
      </c>
      <c r="CN197" s="72" t="str">
        <f t="shared" si="35"/>
        <v/>
      </c>
      <c r="CO197" s="73" t="str">
        <f t="shared" si="49"/>
        <v/>
      </c>
      <c r="CP197" s="72" t="str">
        <f t="shared" si="36"/>
        <v/>
      </c>
      <c r="CQ197" s="73" t="str">
        <f t="shared" si="50"/>
        <v/>
      </c>
      <c r="CR197" s="72" t="str">
        <f t="shared" si="37"/>
        <v/>
      </c>
      <c r="CS197" s="73" t="str">
        <f t="shared" si="51"/>
        <v/>
      </c>
      <c r="CT197" s="72" t="str">
        <f t="shared" si="38"/>
        <v/>
      </c>
      <c r="CU197" s="73" t="str">
        <f t="shared" si="52"/>
        <v/>
      </c>
      <c r="CV197" s="65" t="str">
        <f t="shared" si="28"/>
        <v/>
      </c>
      <c r="CW197" s="65" t="str">
        <f t="shared" si="28"/>
        <v/>
      </c>
      <c r="CX197" s="77">
        <f>'[1]Leakage Tree Data'!A98</f>
        <v>0</v>
      </c>
      <c r="CY197" s="77">
        <f>'[1]Leakage Tree Data'!B98</f>
        <v>0</v>
      </c>
      <c r="CZ197" s="77">
        <f>'[1]Leakage Tree Data'!C98</f>
        <v>0</v>
      </c>
      <c r="DA197" s="77">
        <f>'[1]Leakage Tree Data'!D98</f>
        <v>0</v>
      </c>
      <c r="DB197" s="77">
        <f>'[1]Leakage Tree Data'!E98</f>
        <v>0</v>
      </c>
      <c r="DC197" s="77">
        <f>'[1]Leakage Tree Data'!F98</f>
        <v>0</v>
      </c>
      <c r="DD197" s="77">
        <f>'[1]Leakage Tree Data'!G98</f>
        <v>0</v>
      </c>
      <c r="DE197" s="77">
        <f>'[1]Leakage Tree Data'!H98</f>
        <v>0</v>
      </c>
      <c r="DF197" s="77">
        <f>'[1]Leakage Tree Data'!I98</f>
        <v>0</v>
      </c>
      <c r="DG197" s="77">
        <f>'[1]Leakage Tree Data'!J98</f>
        <v>0</v>
      </c>
      <c r="DH197" s="77">
        <f>'[1]Leakage Tree Data'!K98</f>
        <v>0</v>
      </c>
      <c r="DI197" s="77">
        <f>'[1]Leakage Tree Data'!L98</f>
        <v>0</v>
      </c>
      <c r="DJ197" s="77">
        <f>'[1]Leakage Tree Data'!M98</f>
        <v>0</v>
      </c>
      <c r="DK197" s="77">
        <f>'[1]Leakage Tree Data'!N98</f>
        <v>0</v>
      </c>
      <c r="DL197" s="77">
        <f>'[1]Leakage Tree Data'!O98</f>
        <v>0</v>
      </c>
      <c r="DM197" s="77">
        <f>'[1]Leakage Tree Data'!P98</f>
        <v>0</v>
      </c>
      <c r="DN197" s="77">
        <f>'[1]Leakage Tree Data'!Q98</f>
        <v>0</v>
      </c>
      <c r="DO197" s="77">
        <f>'[1]Leakage Tree Data'!R98</f>
        <v>0</v>
      </c>
      <c r="DP197" s="77">
        <f>'[1]Leakage Tree Data'!S98</f>
        <v>0</v>
      </c>
      <c r="DQ197" s="77">
        <f>'[1]Leakage Tree Data'!T98</f>
        <v>0</v>
      </c>
      <c r="DR197" s="77">
        <f>'[1]Leakage Tree Data'!U98</f>
        <v>0</v>
      </c>
      <c r="DS197" s="77">
        <f>'[1]Leakage Tree Data'!V98</f>
        <v>0</v>
      </c>
      <c r="DT197" s="77">
        <f>'[1]Leakage Tree Data'!W98</f>
        <v>0</v>
      </c>
      <c r="DU197" s="77">
        <f>'[1]Leakage Tree Data'!X98</f>
        <v>0</v>
      </c>
      <c r="DV197" s="77">
        <f>'[1]Leakage Tree Data'!Y98</f>
        <v>0</v>
      </c>
      <c r="DW197" s="77">
        <f>'[1]Leakage Tree Data'!Z98</f>
        <v>0</v>
      </c>
      <c r="DX197" s="77">
        <f>'[1]Leakage Tree Data'!AA98</f>
        <v>0</v>
      </c>
      <c r="DY197" s="77">
        <f>'[1]Leakage Tree Data'!AB98</f>
        <v>0</v>
      </c>
      <c r="DZ197" s="77">
        <f>'[1]Leakage Tree Data'!AC98</f>
        <v>0</v>
      </c>
      <c r="EA197" s="77">
        <f>'[1]Leakage Tree Data'!AD98</f>
        <v>0</v>
      </c>
      <c r="EB197" s="77">
        <f>'[1]Leakage Tree Data'!AE98</f>
        <v>0</v>
      </c>
      <c r="EC197" s="65" t="str">
        <f t="shared" si="39"/>
        <v/>
      </c>
      <c r="ED197" s="69" t="str">
        <f t="shared" si="53"/>
        <v/>
      </c>
      <c r="EE197" s="71" t="str">
        <f t="shared" si="40"/>
        <v/>
      </c>
      <c r="EF197" s="71" t="str">
        <f t="shared" si="54"/>
        <v/>
      </c>
      <c r="EG197" s="74" t="str">
        <f t="shared" si="55"/>
        <v/>
      </c>
      <c r="EH197" s="74" t="str">
        <f t="shared" si="41"/>
        <v/>
      </c>
      <c r="EI197" s="79"/>
      <c r="EJ197" s="79"/>
      <c r="EK197" s="80"/>
    </row>
    <row r="198" spans="1:14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65" t="str">
        <f t="shared" si="29"/>
        <v/>
      </c>
      <c r="CB198" s="72" t="str">
        <f t="shared" si="42"/>
        <v/>
      </c>
      <c r="CC198" s="73" t="str">
        <f t="shared" si="43"/>
        <v/>
      </c>
      <c r="CD198" s="72" t="str">
        <f t="shared" si="30"/>
        <v/>
      </c>
      <c r="CE198" s="73" t="str">
        <f t="shared" si="44"/>
        <v/>
      </c>
      <c r="CF198" s="72" t="str">
        <f t="shared" si="31"/>
        <v/>
      </c>
      <c r="CG198" s="73" t="str">
        <f t="shared" si="45"/>
        <v/>
      </c>
      <c r="CH198" s="72" t="str">
        <f t="shared" si="32"/>
        <v/>
      </c>
      <c r="CI198" s="73" t="str">
        <f t="shared" si="46"/>
        <v/>
      </c>
      <c r="CJ198" s="72" t="str">
        <f t="shared" si="33"/>
        <v/>
      </c>
      <c r="CK198" s="73" t="str">
        <f t="shared" si="47"/>
        <v/>
      </c>
      <c r="CL198" s="72" t="str">
        <f t="shared" si="34"/>
        <v/>
      </c>
      <c r="CM198" s="73" t="str">
        <f t="shared" si="48"/>
        <v/>
      </c>
      <c r="CN198" s="72" t="str">
        <f t="shared" si="35"/>
        <v/>
      </c>
      <c r="CO198" s="73" t="str">
        <f t="shared" si="49"/>
        <v/>
      </c>
      <c r="CP198" s="72" t="str">
        <f t="shared" si="36"/>
        <v/>
      </c>
      <c r="CQ198" s="73" t="str">
        <f t="shared" si="50"/>
        <v/>
      </c>
      <c r="CR198" s="72" t="str">
        <f t="shared" si="37"/>
        <v/>
      </c>
      <c r="CS198" s="73" t="str">
        <f t="shared" si="51"/>
        <v/>
      </c>
      <c r="CT198" s="72" t="str">
        <f t="shared" si="38"/>
        <v/>
      </c>
      <c r="CU198" s="73" t="str">
        <f t="shared" si="52"/>
        <v/>
      </c>
      <c r="CV198" s="65" t="str">
        <f t="shared" si="28"/>
        <v/>
      </c>
      <c r="CW198" s="65" t="str">
        <f t="shared" si="28"/>
        <v/>
      </c>
      <c r="CX198" s="77">
        <f>'[1]Leakage Tree Data'!A99</f>
        <v>0</v>
      </c>
      <c r="CY198" s="77">
        <f>'[1]Leakage Tree Data'!B99</f>
        <v>0</v>
      </c>
      <c r="CZ198" s="77">
        <f>'[1]Leakage Tree Data'!C99</f>
        <v>0</v>
      </c>
      <c r="DA198" s="77">
        <f>'[1]Leakage Tree Data'!D99</f>
        <v>0</v>
      </c>
      <c r="DB198" s="77">
        <f>'[1]Leakage Tree Data'!E99</f>
        <v>0</v>
      </c>
      <c r="DC198" s="77">
        <f>'[1]Leakage Tree Data'!F99</f>
        <v>0</v>
      </c>
      <c r="DD198" s="77">
        <f>'[1]Leakage Tree Data'!G99</f>
        <v>0</v>
      </c>
      <c r="DE198" s="77">
        <f>'[1]Leakage Tree Data'!H99</f>
        <v>0</v>
      </c>
      <c r="DF198" s="77">
        <f>'[1]Leakage Tree Data'!I99</f>
        <v>0</v>
      </c>
      <c r="DG198" s="77">
        <f>'[1]Leakage Tree Data'!J99</f>
        <v>0</v>
      </c>
      <c r="DH198" s="77">
        <f>'[1]Leakage Tree Data'!K99</f>
        <v>0</v>
      </c>
      <c r="DI198" s="77">
        <f>'[1]Leakage Tree Data'!L99</f>
        <v>0</v>
      </c>
      <c r="DJ198" s="77">
        <f>'[1]Leakage Tree Data'!M99</f>
        <v>0</v>
      </c>
      <c r="DK198" s="77">
        <f>'[1]Leakage Tree Data'!N99</f>
        <v>0</v>
      </c>
      <c r="DL198" s="77">
        <f>'[1]Leakage Tree Data'!O99</f>
        <v>0</v>
      </c>
      <c r="DM198" s="77">
        <f>'[1]Leakage Tree Data'!P99</f>
        <v>0</v>
      </c>
      <c r="DN198" s="77">
        <f>'[1]Leakage Tree Data'!Q99</f>
        <v>0</v>
      </c>
      <c r="DO198" s="77">
        <f>'[1]Leakage Tree Data'!R99</f>
        <v>0</v>
      </c>
      <c r="DP198" s="77">
        <f>'[1]Leakage Tree Data'!S99</f>
        <v>0</v>
      </c>
      <c r="DQ198" s="77">
        <f>'[1]Leakage Tree Data'!T99</f>
        <v>0</v>
      </c>
      <c r="DR198" s="77">
        <f>'[1]Leakage Tree Data'!U99</f>
        <v>0</v>
      </c>
      <c r="DS198" s="77">
        <f>'[1]Leakage Tree Data'!V99</f>
        <v>0</v>
      </c>
      <c r="DT198" s="77">
        <f>'[1]Leakage Tree Data'!W99</f>
        <v>0</v>
      </c>
      <c r="DU198" s="77">
        <f>'[1]Leakage Tree Data'!X99</f>
        <v>0</v>
      </c>
      <c r="DV198" s="77">
        <f>'[1]Leakage Tree Data'!Y99</f>
        <v>0</v>
      </c>
      <c r="DW198" s="77">
        <f>'[1]Leakage Tree Data'!Z99</f>
        <v>0</v>
      </c>
      <c r="DX198" s="77">
        <f>'[1]Leakage Tree Data'!AA99</f>
        <v>0</v>
      </c>
      <c r="DY198" s="77">
        <f>'[1]Leakage Tree Data'!AB99</f>
        <v>0</v>
      </c>
      <c r="DZ198" s="77">
        <f>'[1]Leakage Tree Data'!AC99</f>
        <v>0</v>
      </c>
      <c r="EA198" s="77">
        <f>'[1]Leakage Tree Data'!AD99</f>
        <v>0</v>
      </c>
      <c r="EB198" s="77">
        <f>'[1]Leakage Tree Data'!AE99</f>
        <v>0</v>
      </c>
      <c r="EC198" s="65" t="str">
        <f t="shared" si="39"/>
        <v/>
      </c>
      <c r="ED198" s="69" t="str">
        <f t="shared" si="53"/>
        <v/>
      </c>
      <c r="EE198" s="71" t="str">
        <f t="shared" si="40"/>
        <v/>
      </c>
      <c r="EF198" s="71" t="str">
        <f t="shared" si="54"/>
        <v/>
      </c>
      <c r="EG198" s="74" t="str">
        <f t="shared" si="55"/>
        <v/>
      </c>
      <c r="EH198" s="74" t="str">
        <f t="shared" si="41"/>
        <v/>
      </c>
      <c r="EI198" s="79"/>
      <c r="EJ198" s="79"/>
      <c r="EK198" s="80"/>
    </row>
    <row r="199" spans="1:14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65" t="str">
        <f t="shared" si="29"/>
        <v/>
      </c>
      <c r="CB199" s="72" t="str">
        <f t="shared" si="42"/>
        <v/>
      </c>
      <c r="CC199" s="73" t="str">
        <f t="shared" si="43"/>
        <v/>
      </c>
      <c r="CD199" s="72" t="str">
        <f t="shared" si="30"/>
        <v/>
      </c>
      <c r="CE199" s="73" t="str">
        <f t="shared" si="44"/>
        <v/>
      </c>
      <c r="CF199" s="72" t="str">
        <f t="shared" si="31"/>
        <v/>
      </c>
      <c r="CG199" s="73" t="str">
        <f t="shared" si="45"/>
        <v/>
      </c>
      <c r="CH199" s="72" t="str">
        <f t="shared" si="32"/>
        <v/>
      </c>
      <c r="CI199" s="73" t="str">
        <f t="shared" si="46"/>
        <v/>
      </c>
      <c r="CJ199" s="72" t="str">
        <f t="shared" si="33"/>
        <v/>
      </c>
      <c r="CK199" s="73" t="str">
        <f t="shared" si="47"/>
        <v/>
      </c>
      <c r="CL199" s="72" t="str">
        <f t="shared" si="34"/>
        <v/>
      </c>
      <c r="CM199" s="73" t="str">
        <f t="shared" si="48"/>
        <v/>
      </c>
      <c r="CN199" s="72" t="str">
        <f t="shared" si="35"/>
        <v/>
      </c>
      <c r="CO199" s="73" t="str">
        <f t="shared" si="49"/>
        <v/>
      </c>
      <c r="CP199" s="72" t="str">
        <f t="shared" si="36"/>
        <v/>
      </c>
      <c r="CQ199" s="73" t="str">
        <f t="shared" si="50"/>
        <v/>
      </c>
      <c r="CR199" s="72" t="str">
        <f t="shared" si="37"/>
        <v/>
      </c>
      <c r="CS199" s="73" t="str">
        <f t="shared" si="51"/>
        <v/>
      </c>
      <c r="CT199" s="72" t="str">
        <f t="shared" si="38"/>
        <v/>
      </c>
      <c r="CU199" s="73" t="str">
        <f t="shared" si="52"/>
        <v/>
      </c>
      <c r="CV199" s="65" t="str">
        <f t="shared" si="28"/>
        <v/>
      </c>
      <c r="CW199" s="65" t="str">
        <f t="shared" si="28"/>
        <v/>
      </c>
      <c r="CX199" s="77">
        <f>'[1]Leakage Tree Data'!A100</f>
        <v>0</v>
      </c>
      <c r="CY199" s="77">
        <f>'[1]Leakage Tree Data'!B100</f>
        <v>0</v>
      </c>
      <c r="CZ199" s="77">
        <f>'[1]Leakage Tree Data'!C100</f>
        <v>0</v>
      </c>
      <c r="DA199" s="77">
        <f>'[1]Leakage Tree Data'!D100</f>
        <v>0</v>
      </c>
      <c r="DB199" s="77">
        <f>'[1]Leakage Tree Data'!E100</f>
        <v>0</v>
      </c>
      <c r="DC199" s="77">
        <f>'[1]Leakage Tree Data'!F100</f>
        <v>0</v>
      </c>
      <c r="DD199" s="77">
        <f>'[1]Leakage Tree Data'!G100</f>
        <v>0</v>
      </c>
      <c r="DE199" s="77">
        <f>'[1]Leakage Tree Data'!H100</f>
        <v>0</v>
      </c>
      <c r="DF199" s="77">
        <f>'[1]Leakage Tree Data'!I100</f>
        <v>0</v>
      </c>
      <c r="DG199" s="77">
        <f>'[1]Leakage Tree Data'!J100</f>
        <v>0</v>
      </c>
      <c r="DH199" s="77">
        <f>'[1]Leakage Tree Data'!K100</f>
        <v>0</v>
      </c>
      <c r="DI199" s="77">
        <f>'[1]Leakage Tree Data'!L100</f>
        <v>0</v>
      </c>
      <c r="DJ199" s="77">
        <f>'[1]Leakage Tree Data'!M100</f>
        <v>0</v>
      </c>
      <c r="DK199" s="77">
        <f>'[1]Leakage Tree Data'!N100</f>
        <v>0</v>
      </c>
      <c r="DL199" s="77">
        <f>'[1]Leakage Tree Data'!O100</f>
        <v>0</v>
      </c>
      <c r="DM199" s="77">
        <f>'[1]Leakage Tree Data'!P100</f>
        <v>0</v>
      </c>
      <c r="DN199" s="77">
        <f>'[1]Leakage Tree Data'!Q100</f>
        <v>0</v>
      </c>
      <c r="DO199" s="77">
        <f>'[1]Leakage Tree Data'!R100</f>
        <v>0</v>
      </c>
      <c r="DP199" s="77">
        <f>'[1]Leakage Tree Data'!S100</f>
        <v>0</v>
      </c>
      <c r="DQ199" s="77">
        <f>'[1]Leakage Tree Data'!T100</f>
        <v>0</v>
      </c>
      <c r="DR199" s="77">
        <f>'[1]Leakage Tree Data'!U100</f>
        <v>0</v>
      </c>
      <c r="DS199" s="77">
        <f>'[1]Leakage Tree Data'!V100</f>
        <v>0</v>
      </c>
      <c r="DT199" s="77">
        <f>'[1]Leakage Tree Data'!W100</f>
        <v>0</v>
      </c>
      <c r="DU199" s="77">
        <f>'[1]Leakage Tree Data'!X100</f>
        <v>0</v>
      </c>
      <c r="DV199" s="77">
        <f>'[1]Leakage Tree Data'!Y100</f>
        <v>0</v>
      </c>
      <c r="DW199" s="77">
        <f>'[1]Leakage Tree Data'!Z100</f>
        <v>0</v>
      </c>
      <c r="DX199" s="77">
        <f>'[1]Leakage Tree Data'!AA100</f>
        <v>0</v>
      </c>
      <c r="DY199" s="77">
        <f>'[1]Leakage Tree Data'!AB100</f>
        <v>0</v>
      </c>
      <c r="DZ199" s="77">
        <f>'[1]Leakage Tree Data'!AC100</f>
        <v>0</v>
      </c>
      <c r="EA199" s="77">
        <f>'[1]Leakage Tree Data'!AD100</f>
        <v>0</v>
      </c>
      <c r="EB199" s="77">
        <f>'[1]Leakage Tree Data'!AE100</f>
        <v>0</v>
      </c>
      <c r="EC199" s="65" t="str">
        <f t="shared" si="39"/>
        <v/>
      </c>
      <c r="ED199" s="69" t="str">
        <f t="shared" si="53"/>
        <v/>
      </c>
      <c r="EE199" s="71" t="str">
        <f t="shared" si="40"/>
        <v/>
      </c>
      <c r="EF199" s="71" t="str">
        <f t="shared" si="54"/>
        <v/>
      </c>
      <c r="EG199" s="74" t="str">
        <f t="shared" si="55"/>
        <v/>
      </c>
      <c r="EH199" s="74" t="str">
        <f t="shared" si="41"/>
        <v/>
      </c>
      <c r="EI199" s="79"/>
      <c r="EJ199" s="79"/>
      <c r="EK199" s="80"/>
    </row>
    <row r="200" spans="1:14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65" t="str">
        <f t="shared" si="29"/>
        <v/>
      </c>
      <c r="CB200" s="72" t="str">
        <f t="shared" si="42"/>
        <v/>
      </c>
      <c r="CC200" s="73" t="str">
        <f t="shared" si="43"/>
        <v/>
      </c>
      <c r="CD200" s="72" t="str">
        <f t="shared" si="30"/>
        <v/>
      </c>
      <c r="CE200" s="73" t="str">
        <f t="shared" si="44"/>
        <v/>
      </c>
      <c r="CF200" s="72" t="str">
        <f t="shared" si="31"/>
        <v/>
      </c>
      <c r="CG200" s="73" t="str">
        <f t="shared" si="45"/>
        <v/>
      </c>
      <c r="CH200" s="72" t="str">
        <f t="shared" si="32"/>
        <v/>
      </c>
      <c r="CI200" s="73" t="str">
        <f t="shared" si="46"/>
        <v/>
      </c>
      <c r="CJ200" s="72" t="str">
        <f t="shared" si="33"/>
        <v/>
      </c>
      <c r="CK200" s="73" t="str">
        <f t="shared" si="47"/>
        <v/>
      </c>
      <c r="CL200" s="72" t="str">
        <f t="shared" si="34"/>
        <v/>
      </c>
      <c r="CM200" s="73" t="str">
        <f t="shared" si="48"/>
        <v/>
      </c>
      <c r="CN200" s="72" t="str">
        <f t="shared" si="35"/>
        <v/>
      </c>
      <c r="CO200" s="73" t="str">
        <f t="shared" si="49"/>
        <v/>
      </c>
      <c r="CP200" s="72" t="str">
        <f t="shared" si="36"/>
        <v/>
      </c>
      <c r="CQ200" s="73" t="str">
        <f t="shared" si="50"/>
        <v/>
      </c>
      <c r="CR200" s="72" t="str">
        <f t="shared" si="37"/>
        <v/>
      </c>
      <c r="CS200" s="73" t="str">
        <f t="shared" si="51"/>
        <v/>
      </c>
      <c r="CT200" s="72" t="str">
        <f t="shared" si="38"/>
        <v/>
      </c>
      <c r="CU200" s="73" t="str">
        <f t="shared" si="52"/>
        <v/>
      </c>
      <c r="CV200" s="65" t="str">
        <f t="shared" si="28"/>
        <v/>
      </c>
      <c r="CW200" s="65" t="str">
        <f t="shared" si="28"/>
        <v/>
      </c>
      <c r="CX200" s="77">
        <f>'[1]Leakage Tree Data'!A101</f>
        <v>0</v>
      </c>
      <c r="CY200" s="77">
        <f>'[1]Leakage Tree Data'!B101</f>
        <v>0</v>
      </c>
      <c r="CZ200" s="77">
        <f>'[1]Leakage Tree Data'!C101</f>
        <v>0</v>
      </c>
      <c r="DA200" s="77">
        <f>'[1]Leakage Tree Data'!D101</f>
        <v>0</v>
      </c>
      <c r="DB200" s="77">
        <f>'[1]Leakage Tree Data'!E101</f>
        <v>0</v>
      </c>
      <c r="DC200" s="77">
        <f>'[1]Leakage Tree Data'!F101</f>
        <v>0</v>
      </c>
      <c r="DD200" s="77">
        <f>'[1]Leakage Tree Data'!G101</f>
        <v>0</v>
      </c>
      <c r="DE200" s="77">
        <f>'[1]Leakage Tree Data'!H101</f>
        <v>0</v>
      </c>
      <c r="DF200" s="77">
        <f>'[1]Leakage Tree Data'!I101</f>
        <v>0</v>
      </c>
      <c r="DG200" s="77">
        <f>'[1]Leakage Tree Data'!J101</f>
        <v>0</v>
      </c>
      <c r="DH200" s="77">
        <f>'[1]Leakage Tree Data'!K101</f>
        <v>0</v>
      </c>
      <c r="DI200" s="77">
        <f>'[1]Leakage Tree Data'!L101</f>
        <v>0</v>
      </c>
      <c r="DJ200" s="77">
        <f>'[1]Leakage Tree Data'!M101</f>
        <v>0</v>
      </c>
      <c r="DK200" s="77">
        <f>'[1]Leakage Tree Data'!N101</f>
        <v>0</v>
      </c>
      <c r="DL200" s="77">
        <f>'[1]Leakage Tree Data'!O101</f>
        <v>0</v>
      </c>
      <c r="DM200" s="77">
        <f>'[1]Leakage Tree Data'!P101</f>
        <v>0</v>
      </c>
      <c r="DN200" s="77">
        <f>'[1]Leakage Tree Data'!Q101</f>
        <v>0</v>
      </c>
      <c r="DO200" s="77">
        <f>'[1]Leakage Tree Data'!R101</f>
        <v>0</v>
      </c>
      <c r="DP200" s="77">
        <f>'[1]Leakage Tree Data'!S101</f>
        <v>0</v>
      </c>
      <c r="DQ200" s="77">
        <f>'[1]Leakage Tree Data'!T101</f>
        <v>0</v>
      </c>
      <c r="DR200" s="77">
        <f>'[1]Leakage Tree Data'!U101</f>
        <v>0</v>
      </c>
      <c r="DS200" s="77">
        <f>'[1]Leakage Tree Data'!V101</f>
        <v>0</v>
      </c>
      <c r="DT200" s="77">
        <f>'[1]Leakage Tree Data'!W101</f>
        <v>0</v>
      </c>
      <c r="DU200" s="77">
        <f>'[1]Leakage Tree Data'!X101</f>
        <v>0</v>
      </c>
      <c r="DV200" s="77">
        <f>'[1]Leakage Tree Data'!Y101</f>
        <v>0</v>
      </c>
      <c r="DW200" s="77">
        <f>'[1]Leakage Tree Data'!Z101</f>
        <v>0</v>
      </c>
      <c r="DX200" s="77">
        <f>'[1]Leakage Tree Data'!AA101</f>
        <v>0</v>
      </c>
      <c r="DY200" s="77">
        <f>'[1]Leakage Tree Data'!AB101</f>
        <v>0</v>
      </c>
      <c r="DZ200" s="77">
        <f>'[1]Leakage Tree Data'!AC101</f>
        <v>0</v>
      </c>
      <c r="EA200" s="77">
        <f>'[1]Leakage Tree Data'!AD101</f>
        <v>0</v>
      </c>
      <c r="EB200" s="77">
        <f>'[1]Leakage Tree Data'!AE101</f>
        <v>0</v>
      </c>
      <c r="EC200" s="65" t="str">
        <f t="shared" si="39"/>
        <v/>
      </c>
      <c r="ED200" s="69" t="str">
        <f t="shared" si="53"/>
        <v/>
      </c>
      <c r="EE200" s="71" t="str">
        <f t="shared" si="40"/>
        <v/>
      </c>
      <c r="EF200" s="71" t="str">
        <f t="shared" si="54"/>
        <v/>
      </c>
      <c r="EG200" s="74" t="str">
        <f t="shared" si="55"/>
        <v/>
      </c>
      <c r="EH200" s="74" t="str">
        <f t="shared" si="41"/>
        <v/>
      </c>
      <c r="EI200" s="79"/>
      <c r="EJ200" s="79"/>
      <c r="EK200" s="80"/>
    </row>
    <row r="201" spans="1:14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65" t="str">
        <f t="shared" si="29"/>
        <v/>
      </c>
      <c r="CB201" s="72" t="str">
        <f t="shared" si="42"/>
        <v/>
      </c>
      <c r="CC201" s="73" t="str">
        <f t="shared" si="43"/>
        <v/>
      </c>
      <c r="CD201" s="72" t="str">
        <f t="shared" si="30"/>
        <v/>
      </c>
      <c r="CE201" s="73" t="str">
        <f t="shared" si="44"/>
        <v/>
      </c>
      <c r="CF201" s="72" t="str">
        <f t="shared" si="31"/>
        <v/>
      </c>
      <c r="CG201" s="73" t="str">
        <f t="shared" si="45"/>
        <v/>
      </c>
      <c r="CH201" s="72" t="str">
        <f t="shared" si="32"/>
        <v/>
      </c>
      <c r="CI201" s="73" t="str">
        <f t="shared" si="46"/>
        <v/>
      </c>
      <c r="CJ201" s="72" t="str">
        <f t="shared" si="33"/>
        <v/>
      </c>
      <c r="CK201" s="73" t="str">
        <f t="shared" si="47"/>
        <v/>
      </c>
      <c r="CL201" s="72" t="str">
        <f t="shared" si="34"/>
        <v/>
      </c>
      <c r="CM201" s="73" t="str">
        <f t="shared" si="48"/>
        <v/>
      </c>
      <c r="CN201" s="72" t="str">
        <f t="shared" si="35"/>
        <v/>
      </c>
      <c r="CO201" s="73" t="str">
        <f t="shared" si="49"/>
        <v/>
      </c>
      <c r="CP201" s="72" t="str">
        <f t="shared" si="36"/>
        <v/>
      </c>
      <c r="CQ201" s="73" t="str">
        <f t="shared" si="50"/>
        <v/>
      </c>
      <c r="CR201" s="72" t="str">
        <f t="shared" si="37"/>
        <v/>
      </c>
      <c r="CS201" s="73" t="str">
        <f t="shared" si="51"/>
        <v/>
      </c>
      <c r="CT201" s="72" t="str">
        <f t="shared" si="38"/>
        <v/>
      </c>
      <c r="CU201" s="73" t="str">
        <f t="shared" si="52"/>
        <v/>
      </c>
      <c r="CV201" s="65" t="str">
        <f t="shared" si="28"/>
        <v/>
      </c>
      <c r="CW201" s="65" t="str">
        <f t="shared" si="28"/>
        <v/>
      </c>
      <c r="CX201" s="77">
        <f>'[1]Leakage Tree Data'!A102</f>
        <v>0</v>
      </c>
      <c r="CY201" s="77">
        <f>'[1]Leakage Tree Data'!B102</f>
        <v>0</v>
      </c>
      <c r="CZ201" s="77">
        <f>'[1]Leakage Tree Data'!C102</f>
        <v>0</v>
      </c>
      <c r="DA201" s="77">
        <f>'[1]Leakage Tree Data'!D102</f>
        <v>0</v>
      </c>
      <c r="DB201" s="77">
        <f>'[1]Leakage Tree Data'!E102</f>
        <v>0</v>
      </c>
      <c r="DC201" s="77">
        <f>'[1]Leakage Tree Data'!F102</f>
        <v>0</v>
      </c>
      <c r="DD201" s="77">
        <f>'[1]Leakage Tree Data'!G102</f>
        <v>0</v>
      </c>
      <c r="DE201" s="77">
        <f>'[1]Leakage Tree Data'!H102</f>
        <v>0</v>
      </c>
      <c r="DF201" s="77">
        <f>'[1]Leakage Tree Data'!I102</f>
        <v>0</v>
      </c>
      <c r="DG201" s="77">
        <f>'[1]Leakage Tree Data'!J102</f>
        <v>0</v>
      </c>
      <c r="DH201" s="77">
        <f>'[1]Leakage Tree Data'!K102</f>
        <v>0</v>
      </c>
      <c r="DI201" s="77">
        <f>'[1]Leakage Tree Data'!L102</f>
        <v>0</v>
      </c>
      <c r="DJ201" s="77">
        <f>'[1]Leakage Tree Data'!M102</f>
        <v>0</v>
      </c>
      <c r="DK201" s="77">
        <f>'[1]Leakage Tree Data'!N102</f>
        <v>0</v>
      </c>
      <c r="DL201" s="77">
        <f>'[1]Leakage Tree Data'!O102</f>
        <v>0</v>
      </c>
      <c r="DM201" s="77">
        <f>'[1]Leakage Tree Data'!P102</f>
        <v>0</v>
      </c>
      <c r="DN201" s="77">
        <f>'[1]Leakage Tree Data'!Q102</f>
        <v>0</v>
      </c>
      <c r="DO201" s="77">
        <f>'[1]Leakage Tree Data'!R102</f>
        <v>0</v>
      </c>
      <c r="DP201" s="77">
        <f>'[1]Leakage Tree Data'!S102</f>
        <v>0</v>
      </c>
      <c r="DQ201" s="77">
        <f>'[1]Leakage Tree Data'!T102</f>
        <v>0</v>
      </c>
      <c r="DR201" s="77">
        <f>'[1]Leakage Tree Data'!U102</f>
        <v>0</v>
      </c>
      <c r="DS201" s="77">
        <f>'[1]Leakage Tree Data'!V102</f>
        <v>0</v>
      </c>
      <c r="DT201" s="77">
        <f>'[1]Leakage Tree Data'!W102</f>
        <v>0</v>
      </c>
      <c r="DU201" s="77">
        <f>'[1]Leakage Tree Data'!X102</f>
        <v>0</v>
      </c>
      <c r="DV201" s="77">
        <f>'[1]Leakage Tree Data'!Y102</f>
        <v>0</v>
      </c>
      <c r="DW201" s="77">
        <f>'[1]Leakage Tree Data'!Z102</f>
        <v>0</v>
      </c>
      <c r="DX201" s="77">
        <f>'[1]Leakage Tree Data'!AA102</f>
        <v>0</v>
      </c>
      <c r="DY201" s="77">
        <f>'[1]Leakage Tree Data'!AB102</f>
        <v>0</v>
      </c>
      <c r="DZ201" s="77">
        <f>'[1]Leakage Tree Data'!AC102</f>
        <v>0</v>
      </c>
      <c r="EA201" s="77">
        <f>'[1]Leakage Tree Data'!AD102</f>
        <v>0</v>
      </c>
      <c r="EB201" s="77">
        <f>'[1]Leakage Tree Data'!AE102</f>
        <v>0</v>
      </c>
      <c r="EC201" s="65" t="str">
        <f t="shared" si="39"/>
        <v/>
      </c>
      <c r="ED201" s="69" t="str">
        <f t="shared" si="53"/>
        <v/>
      </c>
      <c r="EE201" s="71" t="str">
        <f t="shared" si="40"/>
        <v/>
      </c>
      <c r="EF201" s="71" t="str">
        <f t="shared" si="54"/>
        <v/>
      </c>
      <c r="EG201" s="74" t="str">
        <f t="shared" si="55"/>
        <v/>
      </c>
      <c r="EH201" s="74" t="str">
        <f t="shared" si="41"/>
        <v/>
      </c>
      <c r="EI201" s="79"/>
      <c r="EJ201" s="79"/>
      <c r="EK201" s="80"/>
    </row>
    <row r="202" spans="1:14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65" t="str">
        <f t="shared" si="29"/>
        <v/>
      </c>
      <c r="CB202" s="72" t="str">
        <f t="shared" si="42"/>
        <v/>
      </c>
      <c r="CC202" s="73" t="str">
        <f t="shared" si="43"/>
        <v/>
      </c>
      <c r="CD202" s="72" t="str">
        <f t="shared" si="30"/>
        <v/>
      </c>
      <c r="CE202" s="73" t="str">
        <f t="shared" si="44"/>
        <v/>
      </c>
      <c r="CF202" s="72" t="str">
        <f t="shared" si="31"/>
        <v/>
      </c>
      <c r="CG202" s="73" t="str">
        <f t="shared" si="45"/>
        <v/>
      </c>
      <c r="CH202" s="72" t="str">
        <f t="shared" si="32"/>
        <v/>
      </c>
      <c r="CI202" s="73" t="str">
        <f t="shared" si="46"/>
        <v/>
      </c>
      <c r="CJ202" s="72" t="str">
        <f t="shared" si="33"/>
        <v/>
      </c>
      <c r="CK202" s="73" t="str">
        <f t="shared" si="47"/>
        <v/>
      </c>
      <c r="CL202" s="72" t="str">
        <f t="shared" si="34"/>
        <v/>
      </c>
      <c r="CM202" s="73" t="str">
        <f t="shared" si="48"/>
        <v/>
      </c>
      <c r="CN202" s="72" t="str">
        <f t="shared" si="35"/>
        <v/>
      </c>
      <c r="CO202" s="73" t="str">
        <f t="shared" si="49"/>
        <v/>
      </c>
      <c r="CP202" s="72" t="str">
        <f t="shared" si="36"/>
        <v/>
      </c>
      <c r="CQ202" s="73" t="str">
        <f t="shared" si="50"/>
        <v/>
      </c>
      <c r="CR202" s="72" t="str">
        <f t="shared" si="37"/>
        <v/>
      </c>
      <c r="CS202" s="73" t="str">
        <f t="shared" si="51"/>
        <v/>
      </c>
      <c r="CT202" s="72" t="str">
        <f t="shared" si="38"/>
        <v/>
      </c>
      <c r="CU202" s="73" t="str">
        <f t="shared" si="52"/>
        <v/>
      </c>
      <c r="CV202" s="65" t="str">
        <f t="shared" si="28"/>
        <v/>
      </c>
      <c r="CW202" s="65" t="str">
        <f t="shared" si="28"/>
        <v/>
      </c>
      <c r="CX202" s="77">
        <f>'[1]Leakage Tree Data'!A103</f>
        <v>0</v>
      </c>
      <c r="CY202" s="77">
        <f>'[1]Leakage Tree Data'!B103</f>
        <v>0</v>
      </c>
      <c r="CZ202" s="77">
        <f>'[1]Leakage Tree Data'!C103</f>
        <v>0</v>
      </c>
      <c r="DA202" s="77">
        <f>'[1]Leakage Tree Data'!D103</f>
        <v>0</v>
      </c>
      <c r="DB202" s="77">
        <f>'[1]Leakage Tree Data'!E103</f>
        <v>0</v>
      </c>
      <c r="DC202" s="77">
        <f>'[1]Leakage Tree Data'!F103</f>
        <v>0</v>
      </c>
      <c r="DD202" s="77">
        <f>'[1]Leakage Tree Data'!G103</f>
        <v>0</v>
      </c>
      <c r="DE202" s="77">
        <f>'[1]Leakage Tree Data'!H103</f>
        <v>0</v>
      </c>
      <c r="DF202" s="77">
        <f>'[1]Leakage Tree Data'!I103</f>
        <v>0</v>
      </c>
      <c r="DG202" s="77">
        <f>'[1]Leakage Tree Data'!J103</f>
        <v>0</v>
      </c>
      <c r="DH202" s="77">
        <f>'[1]Leakage Tree Data'!K103</f>
        <v>0</v>
      </c>
      <c r="DI202" s="77">
        <f>'[1]Leakage Tree Data'!L103</f>
        <v>0</v>
      </c>
      <c r="DJ202" s="77">
        <f>'[1]Leakage Tree Data'!M103</f>
        <v>0</v>
      </c>
      <c r="DK202" s="77">
        <f>'[1]Leakage Tree Data'!N103</f>
        <v>0</v>
      </c>
      <c r="DL202" s="77">
        <f>'[1]Leakage Tree Data'!O103</f>
        <v>0</v>
      </c>
      <c r="DM202" s="77">
        <f>'[1]Leakage Tree Data'!P103</f>
        <v>0</v>
      </c>
      <c r="DN202" s="77">
        <f>'[1]Leakage Tree Data'!Q103</f>
        <v>0</v>
      </c>
      <c r="DO202" s="77">
        <f>'[1]Leakage Tree Data'!R103</f>
        <v>0</v>
      </c>
      <c r="DP202" s="77">
        <f>'[1]Leakage Tree Data'!S103</f>
        <v>0</v>
      </c>
      <c r="DQ202" s="77">
        <f>'[1]Leakage Tree Data'!T103</f>
        <v>0</v>
      </c>
      <c r="DR202" s="77">
        <f>'[1]Leakage Tree Data'!U103</f>
        <v>0</v>
      </c>
      <c r="DS202" s="77">
        <f>'[1]Leakage Tree Data'!V103</f>
        <v>0</v>
      </c>
      <c r="DT202" s="77">
        <f>'[1]Leakage Tree Data'!W103</f>
        <v>0</v>
      </c>
      <c r="DU202" s="77">
        <f>'[1]Leakage Tree Data'!X103</f>
        <v>0</v>
      </c>
      <c r="DV202" s="77">
        <f>'[1]Leakage Tree Data'!Y103</f>
        <v>0</v>
      </c>
      <c r="DW202" s="77">
        <f>'[1]Leakage Tree Data'!Z103</f>
        <v>0</v>
      </c>
      <c r="DX202" s="77">
        <f>'[1]Leakage Tree Data'!AA103</f>
        <v>0</v>
      </c>
      <c r="DY202" s="77">
        <f>'[1]Leakage Tree Data'!AB103</f>
        <v>0</v>
      </c>
      <c r="DZ202" s="77">
        <f>'[1]Leakage Tree Data'!AC103</f>
        <v>0</v>
      </c>
      <c r="EA202" s="77">
        <f>'[1]Leakage Tree Data'!AD103</f>
        <v>0</v>
      </c>
      <c r="EB202" s="77">
        <f>'[1]Leakage Tree Data'!AE103</f>
        <v>0</v>
      </c>
      <c r="EC202" s="65" t="str">
        <f t="shared" si="39"/>
        <v/>
      </c>
      <c r="ED202" s="69" t="str">
        <f t="shared" si="53"/>
        <v/>
      </c>
      <c r="EE202" s="71" t="str">
        <f t="shared" si="40"/>
        <v/>
      </c>
      <c r="EF202" s="71" t="str">
        <f t="shared" si="54"/>
        <v/>
      </c>
      <c r="EG202" s="74" t="str">
        <f t="shared" si="55"/>
        <v/>
      </c>
      <c r="EH202" s="74" t="str">
        <f t="shared" si="41"/>
        <v/>
      </c>
      <c r="EI202" s="79"/>
      <c r="EJ202" s="79"/>
      <c r="EK202" s="80"/>
    </row>
    <row r="203" spans="1:14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65" t="str">
        <f t="shared" si="29"/>
        <v/>
      </c>
      <c r="CB203" s="72" t="str">
        <f t="shared" si="42"/>
        <v/>
      </c>
      <c r="CC203" s="73" t="str">
        <f t="shared" si="43"/>
        <v/>
      </c>
      <c r="CD203" s="72" t="str">
        <f t="shared" si="30"/>
        <v/>
      </c>
      <c r="CE203" s="73" t="str">
        <f t="shared" si="44"/>
        <v/>
      </c>
      <c r="CF203" s="72" t="str">
        <f t="shared" si="31"/>
        <v/>
      </c>
      <c r="CG203" s="73" t="str">
        <f t="shared" si="45"/>
        <v/>
      </c>
      <c r="CH203" s="72" t="str">
        <f t="shared" si="32"/>
        <v/>
      </c>
      <c r="CI203" s="73" t="str">
        <f t="shared" si="46"/>
        <v/>
      </c>
      <c r="CJ203" s="72" t="str">
        <f t="shared" si="33"/>
        <v/>
      </c>
      <c r="CK203" s="73" t="str">
        <f t="shared" si="47"/>
        <v/>
      </c>
      <c r="CL203" s="72" t="str">
        <f t="shared" si="34"/>
        <v/>
      </c>
      <c r="CM203" s="73" t="str">
        <f t="shared" si="48"/>
        <v/>
      </c>
      <c r="CN203" s="72" t="str">
        <f t="shared" si="35"/>
        <v/>
      </c>
      <c r="CO203" s="73" t="str">
        <f t="shared" si="49"/>
        <v/>
      </c>
      <c r="CP203" s="72" t="str">
        <f t="shared" si="36"/>
        <v/>
      </c>
      <c r="CQ203" s="73" t="str">
        <f t="shared" si="50"/>
        <v/>
      </c>
      <c r="CR203" s="72" t="str">
        <f t="shared" si="37"/>
        <v/>
      </c>
      <c r="CS203" s="73" t="str">
        <f t="shared" si="51"/>
        <v/>
      </c>
      <c r="CT203" s="72" t="str">
        <f t="shared" si="38"/>
        <v/>
      </c>
      <c r="CU203" s="73" t="str">
        <f t="shared" si="52"/>
        <v/>
      </c>
      <c r="CV203" s="65" t="str">
        <f t="shared" si="28"/>
        <v/>
      </c>
      <c r="CW203" s="65" t="str">
        <f t="shared" si="28"/>
        <v/>
      </c>
      <c r="CX203" s="77">
        <f>'[1]Leakage Tree Data'!A104</f>
        <v>0</v>
      </c>
      <c r="CY203" s="77">
        <f>'[1]Leakage Tree Data'!B104</f>
        <v>0</v>
      </c>
      <c r="CZ203" s="77">
        <f>'[1]Leakage Tree Data'!C104</f>
        <v>0</v>
      </c>
      <c r="DA203" s="77">
        <f>'[1]Leakage Tree Data'!D104</f>
        <v>0</v>
      </c>
      <c r="DB203" s="77">
        <f>'[1]Leakage Tree Data'!E104</f>
        <v>0</v>
      </c>
      <c r="DC203" s="77">
        <f>'[1]Leakage Tree Data'!F104</f>
        <v>0</v>
      </c>
      <c r="DD203" s="77">
        <f>'[1]Leakage Tree Data'!G104</f>
        <v>0</v>
      </c>
      <c r="DE203" s="77">
        <f>'[1]Leakage Tree Data'!H104</f>
        <v>0</v>
      </c>
      <c r="DF203" s="77">
        <f>'[1]Leakage Tree Data'!I104</f>
        <v>0</v>
      </c>
      <c r="DG203" s="77">
        <f>'[1]Leakage Tree Data'!J104</f>
        <v>0</v>
      </c>
      <c r="DH203" s="77">
        <f>'[1]Leakage Tree Data'!K104</f>
        <v>0</v>
      </c>
      <c r="DI203" s="77">
        <f>'[1]Leakage Tree Data'!L104</f>
        <v>0</v>
      </c>
      <c r="DJ203" s="77">
        <f>'[1]Leakage Tree Data'!M104</f>
        <v>0</v>
      </c>
      <c r="DK203" s="77">
        <f>'[1]Leakage Tree Data'!N104</f>
        <v>0</v>
      </c>
      <c r="DL203" s="77">
        <f>'[1]Leakage Tree Data'!O104</f>
        <v>0</v>
      </c>
      <c r="DM203" s="77">
        <f>'[1]Leakage Tree Data'!P104</f>
        <v>0</v>
      </c>
      <c r="DN203" s="77">
        <f>'[1]Leakage Tree Data'!Q104</f>
        <v>0</v>
      </c>
      <c r="DO203" s="77">
        <f>'[1]Leakage Tree Data'!R104</f>
        <v>0</v>
      </c>
      <c r="DP203" s="77">
        <f>'[1]Leakage Tree Data'!S104</f>
        <v>0</v>
      </c>
      <c r="DQ203" s="77">
        <f>'[1]Leakage Tree Data'!T104</f>
        <v>0</v>
      </c>
      <c r="DR203" s="77">
        <f>'[1]Leakage Tree Data'!U104</f>
        <v>0</v>
      </c>
      <c r="DS203" s="77">
        <f>'[1]Leakage Tree Data'!V104</f>
        <v>0</v>
      </c>
      <c r="DT203" s="77">
        <f>'[1]Leakage Tree Data'!W104</f>
        <v>0</v>
      </c>
      <c r="DU203" s="77">
        <f>'[1]Leakage Tree Data'!X104</f>
        <v>0</v>
      </c>
      <c r="DV203" s="77">
        <f>'[1]Leakage Tree Data'!Y104</f>
        <v>0</v>
      </c>
      <c r="DW203" s="77">
        <f>'[1]Leakage Tree Data'!Z104</f>
        <v>0</v>
      </c>
      <c r="DX203" s="77">
        <f>'[1]Leakage Tree Data'!AA104</f>
        <v>0</v>
      </c>
      <c r="DY203" s="77">
        <f>'[1]Leakage Tree Data'!AB104</f>
        <v>0</v>
      </c>
      <c r="DZ203" s="77">
        <f>'[1]Leakage Tree Data'!AC104</f>
        <v>0</v>
      </c>
      <c r="EA203" s="77">
        <f>'[1]Leakage Tree Data'!AD104</f>
        <v>0</v>
      </c>
      <c r="EB203" s="77">
        <f>'[1]Leakage Tree Data'!AE104</f>
        <v>0</v>
      </c>
      <c r="EC203" s="65" t="str">
        <f t="shared" si="39"/>
        <v/>
      </c>
      <c r="ED203" s="69" t="str">
        <f t="shared" si="53"/>
        <v/>
      </c>
      <c r="EE203" s="71" t="str">
        <f t="shared" si="40"/>
        <v/>
      </c>
      <c r="EF203" s="71" t="str">
        <f t="shared" si="54"/>
        <v/>
      </c>
      <c r="EG203" s="74" t="str">
        <f t="shared" si="55"/>
        <v/>
      </c>
      <c r="EH203" s="74" t="str">
        <f t="shared" si="41"/>
        <v/>
      </c>
      <c r="EI203" s="79"/>
      <c r="EJ203" s="79"/>
      <c r="EK203" s="80"/>
    </row>
    <row r="204" spans="1:14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65" t="str">
        <f t="shared" si="29"/>
        <v/>
      </c>
      <c r="CB204" s="72" t="str">
        <f t="shared" si="42"/>
        <v/>
      </c>
      <c r="CC204" s="73" t="str">
        <f t="shared" si="43"/>
        <v/>
      </c>
      <c r="CD204" s="72" t="str">
        <f t="shared" si="30"/>
        <v/>
      </c>
      <c r="CE204" s="73" t="str">
        <f t="shared" si="44"/>
        <v/>
      </c>
      <c r="CF204" s="72" t="str">
        <f t="shared" si="31"/>
        <v/>
      </c>
      <c r="CG204" s="73" t="str">
        <f t="shared" si="45"/>
        <v/>
      </c>
      <c r="CH204" s="72" t="str">
        <f t="shared" si="32"/>
        <v/>
      </c>
      <c r="CI204" s="73" t="str">
        <f t="shared" si="46"/>
        <v/>
      </c>
      <c r="CJ204" s="72" t="str">
        <f t="shared" si="33"/>
        <v/>
      </c>
      <c r="CK204" s="73" t="str">
        <f t="shared" si="47"/>
        <v/>
      </c>
      <c r="CL204" s="72" t="str">
        <f t="shared" si="34"/>
        <v/>
      </c>
      <c r="CM204" s="73" t="str">
        <f t="shared" si="48"/>
        <v/>
      </c>
      <c r="CN204" s="72" t="str">
        <f t="shared" si="35"/>
        <v/>
      </c>
      <c r="CO204" s="73" t="str">
        <f t="shared" si="49"/>
        <v/>
      </c>
      <c r="CP204" s="72" t="str">
        <f t="shared" si="36"/>
        <v/>
      </c>
      <c r="CQ204" s="73" t="str">
        <f t="shared" si="50"/>
        <v/>
      </c>
      <c r="CR204" s="72" t="str">
        <f t="shared" si="37"/>
        <v/>
      </c>
      <c r="CS204" s="73" t="str">
        <f t="shared" si="51"/>
        <v/>
      </c>
      <c r="CT204" s="72" t="str">
        <f t="shared" si="38"/>
        <v/>
      </c>
      <c r="CU204" s="73" t="str">
        <f t="shared" si="52"/>
        <v/>
      </c>
      <c r="CV204" s="65" t="str">
        <f t="shared" si="28"/>
        <v/>
      </c>
      <c r="CW204" s="65" t="str">
        <f t="shared" si="28"/>
        <v/>
      </c>
      <c r="CX204" s="77">
        <f>'[1]Leakage Tree Data'!A105</f>
        <v>0</v>
      </c>
      <c r="CY204" s="77">
        <f>'[1]Leakage Tree Data'!B105</f>
        <v>0</v>
      </c>
      <c r="CZ204" s="77">
        <f>'[1]Leakage Tree Data'!C105</f>
        <v>0</v>
      </c>
      <c r="DA204" s="77">
        <f>'[1]Leakage Tree Data'!D105</f>
        <v>0</v>
      </c>
      <c r="DB204" s="77">
        <f>'[1]Leakage Tree Data'!E105</f>
        <v>0</v>
      </c>
      <c r="DC204" s="77">
        <f>'[1]Leakage Tree Data'!F105</f>
        <v>0</v>
      </c>
      <c r="DD204" s="77">
        <f>'[1]Leakage Tree Data'!G105</f>
        <v>0</v>
      </c>
      <c r="DE204" s="77">
        <f>'[1]Leakage Tree Data'!H105</f>
        <v>0</v>
      </c>
      <c r="DF204" s="77">
        <f>'[1]Leakage Tree Data'!I105</f>
        <v>0</v>
      </c>
      <c r="DG204" s="77">
        <f>'[1]Leakage Tree Data'!J105</f>
        <v>0</v>
      </c>
      <c r="DH204" s="77">
        <f>'[1]Leakage Tree Data'!K105</f>
        <v>0</v>
      </c>
      <c r="DI204" s="77">
        <f>'[1]Leakage Tree Data'!L105</f>
        <v>0</v>
      </c>
      <c r="DJ204" s="77">
        <f>'[1]Leakage Tree Data'!M105</f>
        <v>0</v>
      </c>
      <c r="DK204" s="77">
        <f>'[1]Leakage Tree Data'!N105</f>
        <v>0</v>
      </c>
      <c r="DL204" s="77">
        <f>'[1]Leakage Tree Data'!O105</f>
        <v>0</v>
      </c>
      <c r="DM204" s="77">
        <f>'[1]Leakage Tree Data'!P105</f>
        <v>0</v>
      </c>
      <c r="DN204" s="77">
        <f>'[1]Leakage Tree Data'!Q105</f>
        <v>0</v>
      </c>
      <c r="DO204" s="77">
        <f>'[1]Leakage Tree Data'!R105</f>
        <v>0</v>
      </c>
      <c r="DP204" s="77">
        <f>'[1]Leakage Tree Data'!S105</f>
        <v>0</v>
      </c>
      <c r="DQ204" s="77">
        <f>'[1]Leakage Tree Data'!T105</f>
        <v>0</v>
      </c>
      <c r="DR204" s="77">
        <f>'[1]Leakage Tree Data'!U105</f>
        <v>0</v>
      </c>
      <c r="DS204" s="77">
        <f>'[1]Leakage Tree Data'!V105</f>
        <v>0</v>
      </c>
      <c r="DT204" s="77">
        <f>'[1]Leakage Tree Data'!W105</f>
        <v>0</v>
      </c>
      <c r="DU204" s="77">
        <f>'[1]Leakage Tree Data'!X105</f>
        <v>0</v>
      </c>
      <c r="DV204" s="77">
        <f>'[1]Leakage Tree Data'!Y105</f>
        <v>0</v>
      </c>
      <c r="DW204" s="77">
        <f>'[1]Leakage Tree Data'!Z105</f>
        <v>0</v>
      </c>
      <c r="DX204" s="77">
        <f>'[1]Leakage Tree Data'!AA105</f>
        <v>0</v>
      </c>
      <c r="DY204" s="77">
        <f>'[1]Leakage Tree Data'!AB105</f>
        <v>0</v>
      </c>
      <c r="DZ204" s="77">
        <f>'[1]Leakage Tree Data'!AC105</f>
        <v>0</v>
      </c>
      <c r="EA204" s="77">
        <f>'[1]Leakage Tree Data'!AD105</f>
        <v>0</v>
      </c>
      <c r="EB204" s="77">
        <f>'[1]Leakage Tree Data'!AE105</f>
        <v>0</v>
      </c>
      <c r="EC204" s="65" t="str">
        <f t="shared" si="39"/>
        <v/>
      </c>
      <c r="ED204" s="69" t="str">
        <f t="shared" si="53"/>
        <v/>
      </c>
      <c r="EE204" s="71" t="str">
        <f t="shared" si="40"/>
        <v/>
      </c>
      <c r="EF204" s="71" t="str">
        <f t="shared" si="54"/>
        <v/>
      </c>
      <c r="EG204" s="74" t="str">
        <f t="shared" si="55"/>
        <v/>
      </c>
      <c r="EH204" s="74" t="str">
        <f t="shared" si="41"/>
        <v/>
      </c>
      <c r="EI204" s="79"/>
      <c r="EJ204" s="79"/>
      <c r="EK204" s="80"/>
    </row>
    <row r="205" spans="1:14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65" t="str">
        <f t="shared" si="29"/>
        <v/>
      </c>
      <c r="CB205" s="72" t="str">
        <f t="shared" si="42"/>
        <v/>
      </c>
      <c r="CC205" s="73" t="str">
        <f t="shared" si="43"/>
        <v/>
      </c>
      <c r="CD205" s="72" t="str">
        <f t="shared" si="30"/>
        <v/>
      </c>
      <c r="CE205" s="73" t="str">
        <f t="shared" si="44"/>
        <v/>
      </c>
      <c r="CF205" s="72" t="str">
        <f t="shared" si="31"/>
        <v/>
      </c>
      <c r="CG205" s="73" t="str">
        <f t="shared" si="45"/>
        <v/>
      </c>
      <c r="CH205" s="72" t="str">
        <f t="shared" si="32"/>
        <v/>
      </c>
      <c r="CI205" s="73" t="str">
        <f t="shared" si="46"/>
        <v/>
      </c>
      <c r="CJ205" s="72" t="str">
        <f t="shared" si="33"/>
        <v/>
      </c>
      <c r="CK205" s="73" t="str">
        <f t="shared" si="47"/>
        <v/>
      </c>
      <c r="CL205" s="72" t="str">
        <f t="shared" si="34"/>
        <v/>
      </c>
      <c r="CM205" s="73" t="str">
        <f t="shared" si="48"/>
        <v/>
      </c>
      <c r="CN205" s="72" t="str">
        <f t="shared" si="35"/>
        <v/>
      </c>
      <c r="CO205" s="73" t="str">
        <f t="shared" si="49"/>
        <v/>
      </c>
      <c r="CP205" s="72" t="str">
        <f t="shared" si="36"/>
        <v/>
      </c>
      <c r="CQ205" s="73" t="str">
        <f t="shared" si="50"/>
        <v/>
      </c>
      <c r="CR205" s="72" t="str">
        <f t="shared" si="37"/>
        <v/>
      </c>
      <c r="CS205" s="73" t="str">
        <f t="shared" si="51"/>
        <v/>
      </c>
      <c r="CT205" s="72" t="str">
        <f t="shared" si="38"/>
        <v/>
      </c>
      <c r="CU205" s="73" t="str">
        <f t="shared" si="52"/>
        <v/>
      </c>
      <c r="CV205" s="65" t="str">
        <f t="shared" si="28"/>
        <v/>
      </c>
      <c r="CW205" s="65" t="str">
        <f t="shared" si="28"/>
        <v/>
      </c>
      <c r="CX205" s="77">
        <f>'[1]Leakage Tree Data'!A106</f>
        <v>0</v>
      </c>
      <c r="CY205" s="77">
        <f>'[1]Leakage Tree Data'!B106</f>
        <v>0</v>
      </c>
      <c r="CZ205" s="77">
        <f>'[1]Leakage Tree Data'!C106</f>
        <v>0</v>
      </c>
      <c r="DA205" s="77">
        <f>'[1]Leakage Tree Data'!D106</f>
        <v>0</v>
      </c>
      <c r="DB205" s="77">
        <f>'[1]Leakage Tree Data'!E106</f>
        <v>0</v>
      </c>
      <c r="DC205" s="77">
        <f>'[1]Leakage Tree Data'!F106</f>
        <v>0</v>
      </c>
      <c r="DD205" s="77">
        <f>'[1]Leakage Tree Data'!G106</f>
        <v>0</v>
      </c>
      <c r="DE205" s="77">
        <f>'[1]Leakage Tree Data'!H106</f>
        <v>0</v>
      </c>
      <c r="DF205" s="77">
        <f>'[1]Leakage Tree Data'!I106</f>
        <v>0</v>
      </c>
      <c r="DG205" s="77">
        <f>'[1]Leakage Tree Data'!J106</f>
        <v>0</v>
      </c>
      <c r="DH205" s="77">
        <f>'[1]Leakage Tree Data'!K106</f>
        <v>0</v>
      </c>
      <c r="DI205" s="77">
        <f>'[1]Leakage Tree Data'!L106</f>
        <v>0</v>
      </c>
      <c r="DJ205" s="77">
        <f>'[1]Leakage Tree Data'!M106</f>
        <v>0</v>
      </c>
      <c r="DK205" s="77">
        <f>'[1]Leakage Tree Data'!N106</f>
        <v>0</v>
      </c>
      <c r="DL205" s="77">
        <f>'[1]Leakage Tree Data'!O106</f>
        <v>0</v>
      </c>
      <c r="DM205" s="77">
        <f>'[1]Leakage Tree Data'!P106</f>
        <v>0</v>
      </c>
      <c r="DN205" s="77">
        <f>'[1]Leakage Tree Data'!Q106</f>
        <v>0</v>
      </c>
      <c r="DO205" s="77">
        <f>'[1]Leakage Tree Data'!R106</f>
        <v>0</v>
      </c>
      <c r="DP205" s="77">
        <f>'[1]Leakage Tree Data'!S106</f>
        <v>0</v>
      </c>
      <c r="DQ205" s="77">
        <f>'[1]Leakage Tree Data'!T106</f>
        <v>0</v>
      </c>
      <c r="DR205" s="77">
        <f>'[1]Leakage Tree Data'!U106</f>
        <v>0</v>
      </c>
      <c r="DS205" s="77">
        <f>'[1]Leakage Tree Data'!V106</f>
        <v>0</v>
      </c>
      <c r="DT205" s="77">
        <f>'[1]Leakage Tree Data'!W106</f>
        <v>0</v>
      </c>
      <c r="DU205" s="77">
        <f>'[1]Leakage Tree Data'!X106</f>
        <v>0</v>
      </c>
      <c r="DV205" s="77">
        <f>'[1]Leakage Tree Data'!Y106</f>
        <v>0</v>
      </c>
      <c r="DW205" s="77">
        <f>'[1]Leakage Tree Data'!Z106</f>
        <v>0</v>
      </c>
      <c r="DX205" s="77">
        <f>'[1]Leakage Tree Data'!AA106</f>
        <v>0</v>
      </c>
      <c r="DY205" s="77">
        <f>'[1]Leakage Tree Data'!AB106</f>
        <v>0</v>
      </c>
      <c r="DZ205" s="77">
        <f>'[1]Leakage Tree Data'!AC106</f>
        <v>0</v>
      </c>
      <c r="EA205" s="77">
        <f>'[1]Leakage Tree Data'!AD106</f>
        <v>0</v>
      </c>
      <c r="EB205" s="77">
        <f>'[1]Leakage Tree Data'!AE106</f>
        <v>0</v>
      </c>
      <c r="EC205" s="65" t="str">
        <f t="shared" si="39"/>
        <v/>
      </c>
      <c r="ED205" s="69" t="str">
        <f t="shared" si="53"/>
        <v/>
      </c>
      <c r="EE205" s="71" t="str">
        <f t="shared" si="40"/>
        <v/>
      </c>
      <c r="EF205" s="71" t="str">
        <f t="shared" si="54"/>
        <v/>
      </c>
      <c r="EG205" s="74" t="str">
        <f t="shared" si="55"/>
        <v/>
      </c>
      <c r="EH205" s="74" t="str">
        <f t="shared" si="41"/>
        <v/>
      </c>
      <c r="EI205" s="79"/>
      <c r="EJ205" s="79"/>
      <c r="EK205" s="80"/>
    </row>
    <row r="206" spans="1:141">
      <c r="A206" s="75" t="s">
        <v>40</v>
      </c>
      <c r="B206" s="75" t="s">
        <v>40</v>
      </c>
      <c r="C206" s="75" t="s">
        <v>40</v>
      </c>
      <c r="D206" s="75" t="s">
        <v>40</v>
      </c>
      <c r="E206" s="75" t="s">
        <v>40</v>
      </c>
      <c r="F206" s="75" t="s">
        <v>40</v>
      </c>
      <c r="G206" s="75" t="s">
        <v>40</v>
      </c>
      <c r="H206" s="75" t="s">
        <v>40</v>
      </c>
      <c r="I206" s="75" t="s">
        <v>40</v>
      </c>
      <c r="J206" s="75" t="s">
        <v>40</v>
      </c>
      <c r="K206" s="75" t="s">
        <v>40</v>
      </c>
      <c r="L206" s="75" t="s">
        <v>40</v>
      </c>
      <c r="M206" s="75" t="s">
        <v>40</v>
      </c>
      <c r="N206" s="75" t="s">
        <v>40</v>
      </c>
      <c r="O206" s="75" t="s">
        <v>40</v>
      </c>
      <c r="P206" s="75" t="s">
        <v>40</v>
      </c>
      <c r="Q206" s="75" t="s">
        <v>40</v>
      </c>
      <c r="R206" s="75" t="s">
        <v>40</v>
      </c>
      <c r="S206" s="75" t="s">
        <v>40</v>
      </c>
      <c r="T206" s="75" t="s">
        <v>40</v>
      </c>
      <c r="U206" s="75" t="s">
        <v>40</v>
      </c>
      <c r="V206" s="75" t="s">
        <v>40</v>
      </c>
      <c r="W206" s="75" t="s">
        <v>40</v>
      </c>
      <c r="X206" s="75" t="s">
        <v>40</v>
      </c>
      <c r="Y206" s="75" t="s">
        <v>40</v>
      </c>
      <c r="Z206" s="75" t="s">
        <v>40</v>
      </c>
      <c r="AA206" s="75" t="s">
        <v>40</v>
      </c>
      <c r="AB206" s="75" t="s">
        <v>40</v>
      </c>
      <c r="AC206" s="75" t="s">
        <v>40</v>
      </c>
      <c r="AD206" s="75" t="s">
        <v>40</v>
      </c>
      <c r="AE206" s="75" t="s">
        <v>40</v>
      </c>
      <c r="AF206" s="75" t="s">
        <v>40</v>
      </c>
      <c r="AG206" s="75" t="s">
        <v>40</v>
      </c>
      <c r="AH206" s="75" t="s">
        <v>40</v>
      </c>
      <c r="AI206" s="75" t="s">
        <v>40</v>
      </c>
      <c r="AJ206" s="75" t="s">
        <v>40</v>
      </c>
      <c r="AK206" s="75" t="s">
        <v>40</v>
      </c>
      <c r="AL206" s="75" t="s">
        <v>40</v>
      </c>
      <c r="AM206" s="75" t="s">
        <v>40</v>
      </c>
      <c r="AN206" s="75" t="s">
        <v>40</v>
      </c>
      <c r="AO206" s="75" t="s">
        <v>40</v>
      </c>
      <c r="AP206" s="75" t="s">
        <v>40</v>
      </c>
      <c r="AQ206" s="75" t="s">
        <v>40</v>
      </c>
      <c r="AR206" s="75" t="s">
        <v>40</v>
      </c>
      <c r="AS206" s="75" t="s">
        <v>40</v>
      </c>
      <c r="AT206" s="75" t="s">
        <v>40</v>
      </c>
      <c r="AU206" s="75" t="s">
        <v>40</v>
      </c>
      <c r="AV206" s="75" t="s">
        <v>40</v>
      </c>
      <c r="AW206" s="75" t="s">
        <v>40</v>
      </c>
      <c r="AX206" s="75" t="s">
        <v>40</v>
      </c>
      <c r="AY206" s="75" t="s">
        <v>40</v>
      </c>
      <c r="AZ206" s="75" t="s">
        <v>40</v>
      </c>
      <c r="BA206" s="75" t="s">
        <v>40</v>
      </c>
      <c r="BB206" s="75" t="s">
        <v>40</v>
      </c>
      <c r="BC206" s="75" t="s">
        <v>40</v>
      </c>
      <c r="BD206" s="75" t="s">
        <v>40</v>
      </c>
      <c r="BE206" s="75" t="s">
        <v>40</v>
      </c>
      <c r="BF206" s="75" t="s">
        <v>40</v>
      </c>
      <c r="BG206" s="75" t="s">
        <v>40</v>
      </c>
      <c r="BH206" s="75" t="s">
        <v>40</v>
      </c>
      <c r="BI206" s="75" t="s">
        <v>40</v>
      </c>
      <c r="BJ206" s="75" t="s">
        <v>40</v>
      </c>
      <c r="BK206" s="75" t="s">
        <v>40</v>
      </c>
      <c r="BL206" s="75" t="s">
        <v>40</v>
      </c>
      <c r="BM206" s="75" t="s">
        <v>40</v>
      </c>
      <c r="BN206" s="75" t="s">
        <v>40</v>
      </c>
      <c r="BO206" s="75" t="s">
        <v>40</v>
      </c>
      <c r="BP206" s="75" t="s">
        <v>40</v>
      </c>
      <c r="BQ206" s="75" t="s">
        <v>40</v>
      </c>
      <c r="BR206" s="75" t="s">
        <v>40</v>
      </c>
      <c r="BS206" s="75" t="s">
        <v>40</v>
      </c>
      <c r="BT206" s="75" t="s">
        <v>40</v>
      </c>
      <c r="BU206" s="75" t="s">
        <v>40</v>
      </c>
      <c r="BV206" s="75" t="s">
        <v>40</v>
      </c>
      <c r="BW206" s="75" t="s">
        <v>40</v>
      </c>
      <c r="BX206" s="75" t="s">
        <v>40</v>
      </c>
      <c r="BY206" s="75" t="s">
        <v>40</v>
      </c>
      <c r="BZ206" s="75"/>
      <c r="CA206" s="65" t="str">
        <f t="shared" si="29"/>
        <v/>
      </c>
      <c r="CB206" s="72" t="str">
        <f t="shared" si="42"/>
        <v/>
      </c>
      <c r="CC206" s="73" t="str">
        <f t="shared" si="43"/>
        <v/>
      </c>
      <c r="CD206" s="72" t="str">
        <f t="shared" si="30"/>
        <v/>
      </c>
      <c r="CE206" s="73" t="str">
        <f t="shared" si="44"/>
        <v/>
      </c>
      <c r="CF206" s="72" t="str">
        <f t="shared" si="31"/>
        <v/>
      </c>
      <c r="CG206" s="73" t="str">
        <f t="shared" si="45"/>
        <v/>
      </c>
      <c r="CH206" s="72" t="str">
        <f t="shared" si="32"/>
        <v/>
      </c>
      <c r="CI206" s="73" t="str">
        <f t="shared" si="46"/>
        <v/>
      </c>
      <c r="CJ206" s="72" t="str">
        <f t="shared" si="33"/>
        <v/>
      </c>
      <c r="CK206" s="73" t="str">
        <f t="shared" si="47"/>
        <v/>
      </c>
      <c r="CL206" s="72" t="str">
        <f t="shared" si="34"/>
        <v/>
      </c>
      <c r="CM206" s="73" t="str">
        <f t="shared" si="48"/>
        <v/>
      </c>
      <c r="CN206" s="72" t="str">
        <f t="shared" si="35"/>
        <v/>
      </c>
      <c r="CO206" s="73" t="str">
        <f t="shared" si="49"/>
        <v/>
      </c>
      <c r="CP206" s="72" t="str">
        <f t="shared" si="36"/>
        <v/>
      </c>
      <c r="CQ206" s="73" t="str">
        <f t="shared" si="50"/>
        <v/>
      </c>
      <c r="CR206" s="72" t="str">
        <f t="shared" si="37"/>
        <v/>
      </c>
      <c r="CS206" s="73" t="str">
        <f t="shared" si="51"/>
        <v/>
      </c>
      <c r="CT206" s="72" t="str">
        <f t="shared" si="38"/>
        <v/>
      </c>
      <c r="CU206" s="73" t="str">
        <f t="shared" si="52"/>
        <v/>
      </c>
      <c r="CV206" s="65" t="str">
        <f t="shared" si="28"/>
        <v/>
      </c>
      <c r="CW206" s="65" t="str">
        <f t="shared" si="28"/>
        <v/>
      </c>
      <c r="CX206" s="77">
        <f>'[1]Leakage Tree Data'!A107</f>
        <v>0</v>
      </c>
      <c r="CY206" s="77">
        <f>'[1]Leakage Tree Data'!B107</f>
        <v>0</v>
      </c>
      <c r="CZ206" s="77">
        <f>'[1]Leakage Tree Data'!C107</f>
        <v>0</v>
      </c>
      <c r="DA206" s="77">
        <f>'[1]Leakage Tree Data'!D107</f>
        <v>0</v>
      </c>
      <c r="DB206" s="77">
        <f>'[1]Leakage Tree Data'!E107</f>
        <v>0</v>
      </c>
      <c r="DC206" s="77">
        <f>'[1]Leakage Tree Data'!F107</f>
        <v>0</v>
      </c>
      <c r="DD206" s="77">
        <f>'[1]Leakage Tree Data'!G107</f>
        <v>0</v>
      </c>
      <c r="DE206" s="77">
        <f>'[1]Leakage Tree Data'!H107</f>
        <v>0</v>
      </c>
      <c r="DF206" s="77">
        <f>'[1]Leakage Tree Data'!I107</f>
        <v>0</v>
      </c>
      <c r="DG206" s="77">
        <f>'[1]Leakage Tree Data'!J107</f>
        <v>0</v>
      </c>
      <c r="DH206" s="77">
        <f>'[1]Leakage Tree Data'!K107</f>
        <v>0</v>
      </c>
      <c r="DI206" s="77">
        <f>'[1]Leakage Tree Data'!L107</f>
        <v>0</v>
      </c>
      <c r="DJ206" s="77">
        <f>'[1]Leakage Tree Data'!M107</f>
        <v>0</v>
      </c>
      <c r="DK206" s="77">
        <f>'[1]Leakage Tree Data'!N107</f>
        <v>0</v>
      </c>
      <c r="DL206" s="77">
        <f>'[1]Leakage Tree Data'!O107</f>
        <v>0</v>
      </c>
      <c r="DM206" s="77">
        <f>'[1]Leakage Tree Data'!P107</f>
        <v>0</v>
      </c>
      <c r="DN206" s="77">
        <f>'[1]Leakage Tree Data'!Q107</f>
        <v>0</v>
      </c>
      <c r="DO206" s="77">
        <f>'[1]Leakage Tree Data'!R107</f>
        <v>0</v>
      </c>
      <c r="DP206" s="77">
        <f>'[1]Leakage Tree Data'!S107</f>
        <v>0</v>
      </c>
      <c r="DQ206" s="77">
        <f>'[1]Leakage Tree Data'!T107</f>
        <v>0</v>
      </c>
      <c r="DR206" s="77">
        <f>'[1]Leakage Tree Data'!U107</f>
        <v>0</v>
      </c>
      <c r="DS206" s="77">
        <f>'[1]Leakage Tree Data'!V107</f>
        <v>0</v>
      </c>
      <c r="DT206" s="77">
        <f>'[1]Leakage Tree Data'!W107</f>
        <v>0</v>
      </c>
      <c r="DU206" s="77">
        <f>'[1]Leakage Tree Data'!X107</f>
        <v>0</v>
      </c>
      <c r="DV206" s="77">
        <f>'[1]Leakage Tree Data'!Y107</f>
        <v>0</v>
      </c>
      <c r="DW206" s="77">
        <f>'[1]Leakage Tree Data'!Z107</f>
        <v>0</v>
      </c>
      <c r="DX206" s="77">
        <f>'[1]Leakage Tree Data'!AA107</f>
        <v>0</v>
      </c>
      <c r="DY206" s="77">
        <f>'[1]Leakage Tree Data'!AB107</f>
        <v>0</v>
      </c>
      <c r="DZ206" s="77">
        <f>'[1]Leakage Tree Data'!AC107</f>
        <v>0</v>
      </c>
      <c r="EA206" s="77">
        <f>'[1]Leakage Tree Data'!AD107</f>
        <v>0</v>
      </c>
      <c r="EB206" s="77">
        <f>'[1]Leakage Tree Data'!AE107</f>
        <v>0</v>
      </c>
      <c r="EC206" s="65" t="str">
        <f t="shared" si="39"/>
        <v/>
      </c>
      <c r="ED206" s="69" t="str">
        <f t="shared" si="53"/>
        <v/>
      </c>
      <c r="EE206" s="71" t="str">
        <f t="shared" si="40"/>
        <v/>
      </c>
      <c r="EF206" s="71" t="str">
        <f t="shared" si="54"/>
        <v/>
      </c>
      <c r="EG206" s="74" t="str">
        <f t="shared" si="55"/>
        <v/>
      </c>
      <c r="EH206" s="74" t="str">
        <f t="shared" si="41"/>
        <v/>
      </c>
      <c r="EI206" s="79"/>
      <c r="EJ206" s="79"/>
      <c r="EK206" s="80"/>
    </row>
    <row r="280" spans="1:1">
      <c r="A280" s="83" t="s">
        <v>310</v>
      </c>
    </row>
    <row r="281" spans="1:1">
      <c r="A281" s="83" t="s">
        <v>327</v>
      </c>
    </row>
    <row r="282" spans="1:1">
      <c r="A282" s="83" t="s">
        <v>311</v>
      </c>
    </row>
    <row r="283" spans="1:1">
      <c r="A283" s="83" t="s">
        <v>312</v>
      </c>
    </row>
    <row r="284" spans="1:1">
      <c r="A284" s="83" t="s">
        <v>313</v>
      </c>
    </row>
    <row r="285" spans="1:1">
      <c r="A285" s="83" t="s">
        <v>307</v>
      </c>
    </row>
    <row r="286" spans="1:1">
      <c r="A286" s="83" t="s">
        <v>308</v>
      </c>
    </row>
    <row r="287" spans="1:1">
      <c r="A287" s="83" t="s">
        <v>314</v>
      </c>
    </row>
    <row r="288" spans="1:1">
      <c r="A288" s="83" t="s">
        <v>309</v>
      </c>
    </row>
    <row r="289" spans="1:2">
      <c r="A289" s="83" t="s">
        <v>315</v>
      </c>
    </row>
    <row r="290" spans="1:2">
      <c r="A290" s="83" t="s">
        <v>316</v>
      </c>
    </row>
    <row r="291" spans="1:2">
      <c r="A291" s="83" t="s">
        <v>317</v>
      </c>
    </row>
    <row r="300" spans="1:2">
      <c r="A300" s="83" t="s">
        <v>44</v>
      </c>
      <c r="B300" s="83" t="s">
        <v>306</v>
      </c>
    </row>
    <row r="301" spans="1:2">
      <c r="A301" s="83" t="s">
        <v>45</v>
      </c>
      <c r="B301" s="83" t="s">
        <v>307</v>
      </c>
    </row>
    <row r="302" spans="1:2">
      <c r="A302" s="83" t="s">
        <v>46</v>
      </c>
      <c r="B302" s="83" t="s">
        <v>307</v>
      </c>
    </row>
    <row r="303" spans="1:2">
      <c r="A303" s="83" t="s">
        <v>47</v>
      </c>
      <c r="B303" s="83" t="s">
        <v>307</v>
      </c>
    </row>
    <row r="304" spans="1:2">
      <c r="A304" s="83" t="s">
        <v>48</v>
      </c>
      <c r="B304" s="83" t="s">
        <v>307</v>
      </c>
    </row>
    <row r="305" spans="1:2">
      <c r="A305" s="83" t="s">
        <v>49</v>
      </c>
      <c r="B305" s="83" t="s">
        <v>307</v>
      </c>
    </row>
    <row r="306" spans="1:2">
      <c r="A306" s="83" t="s">
        <v>50</v>
      </c>
      <c r="B306" s="83" t="s">
        <v>307</v>
      </c>
    </row>
    <row r="307" spans="1:2">
      <c r="A307" s="83" t="s">
        <v>51</v>
      </c>
      <c r="B307" s="83" t="s">
        <v>307</v>
      </c>
    </row>
    <row r="308" spans="1:2">
      <c r="A308" s="83" t="s">
        <v>52</v>
      </c>
      <c r="B308" s="83" t="s">
        <v>307</v>
      </c>
    </row>
    <row r="309" spans="1:2">
      <c r="A309" s="83" t="s">
        <v>53</v>
      </c>
      <c r="B309" s="83" t="s">
        <v>307</v>
      </c>
    </row>
    <row r="310" spans="1:2">
      <c r="A310" s="83" t="s">
        <v>54</v>
      </c>
      <c r="B310" s="83" t="s">
        <v>307</v>
      </c>
    </row>
    <row r="311" spans="1:2">
      <c r="A311" s="83" t="s">
        <v>55</v>
      </c>
      <c r="B311" s="83" t="s">
        <v>307</v>
      </c>
    </row>
    <row r="312" spans="1:2">
      <c r="A312" s="83" t="s">
        <v>56</v>
      </c>
      <c r="B312" s="83" t="s">
        <v>307</v>
      </c>
    </row>
    <row r="313" spans="1:2">
      <c r="A313" s="83" t="s">
        <v>57</v>
      </c>
      <c r="B313" s="83" t="s">
        <v>307</v>
      </c>
    </row>
    <row r="314" spans="1:2">
      <c r="A314" s="83" t="s">
        <v>58</v>
      </c>
      <c r="B314" s="83" t="s">
        <v>307</v>
      </c>
    </row>
    <row r="315" spans="1:2">
      <c r="A315" s="83" t="s">
        <v>59</v>
      </c>
      <c r="B315" s="83" t="s">
        <v>307</v>
      </c>
    </row>
    <row r="316" spans="1:2">
      <c r="A316" s="83" t="s">
        <v>60</v>
      </c>
      <c r="B316" s="83" t="s">
        <v>307</v>
      </c>
    </row>
    <row r="317" spans="1:2">
      <c r="A317" s="83" t="s">
        <v>61</v>
      </c>
      <c r="B317" s="83" t="s">
        <v>307</v>
      </c>
    </row>
    <row r="318" spans="1:2">
      <c r="A318" s="83" t="s">
        <v>62</v>
      </c>
      <c r="B318" s="83" t="s">
        <v>307</v>
      </c>
    </row>
    <row r="319" spans="1:2">
      <c r="A319" s="83" t="s">
        <v>63</v>
      </c>
      <c r="B319" s="83" t="s">
        <v>307</v>
      </c>
    </row>
    <row r="320" spans="1:2">
      <c r="A320" s="83" t="s">
        <v>64</v>
      </c>
      <c r="B320" s="83" t="s">
        <v>307</v>
      </c>
    </row>
    <row r="321" spans="1:2">
      <c r="A321" s="83" t="s">
        <v>65</v>
      </c>
      <c r="B321" s="83" t="s">
        <v>307</v>
      </c>
    </row>
    <row r="322" spans="1:2">
      <c r="A322" s="83" t="s">
        <v>66</v>
      </c>
      <c r="B322" s="83" t="s">
        <v>307</v>
      </c>
    </row>
    <row r="323" spans="1:2">
      <c r="A323" s="83" t="s">
        <v>67</v>
      </c>
      <c r="B323" s="83" t="s">
        <v>307</v>
      </c>
    </row>
    <row r="324" spans="1:2">
      <c r="A324" s="83" t="s">
        <v>68</v>
      </c>
      <c r="B324" s="83" t="s">
        <v>307</v>
      </c>
    </row>
    <row r="325" spans="1:2">
      <c r="A325" s="83" t="s">
        <v>69</v>
      </c>
      <c r="B325" s="83" t="s">
        <v>307</v>
      </c>
    </row>
    <row r="326" spans="1:2">
      <c r="A326" s="83" t="s">
        <v>70</v>
      </c>
      <c r="B326" s="83" t="s">
        <v>307</v>
      </c>
    </row>
    <row r="327" spans="1:2">
      <c r="A327" s="83" t="s">
        <v>71</v>
      </c>
      <c r="B327" s="83" t="s">
        <v>307</v>
      </c>
    </row>
    <row r="328" spans="1:2">
      <c r="A328" s="83" t="s">
        <v>72</v>
      </c>
      <c r="B328" s="83" t="s">
        <v>307</v>
      </c>
    </row>
    <row r="329" spans="1:2">
      <c r="A329" s="83" t="s">
        <v>73</v>
      </c>
      <c r="B329" s="83" t="s">
        <v>307</v>
      </c>
    </row>
    <row r="330" spans="1:2">
      <c r="A330" s="83" t="s">
        <v>74</v>
      </c>
      <c r="B330" s="83" t="s">
        <v>307</v>
      </c>
    </row>
    <row r="331" spans="1:2">
      <c r="A331" s="83" t="s">
        <v>75</v>
      </c>
      <c r="B331" s="83" t="s">
        <v>307</v>
      </c>
    </row>
    <row r="332" spans="1:2">
      <c r="A332" s="83" t="s">
        <v>76</v>
      </c>
      <c r="B332" s="83" t="s">
        <v>307</v>
      </c>
    </row>
    <row r="333" spans="1:2">
      <c r="A333" s="83" t="s">
        <v>77</v>
      </c>
      <c r="B333" s="83" t="s">
        <v>307</v>
      </c>
    </row>
    <row r="334" spans="1:2">
      <c r="A334" s="83" t="s">
        <v>78</v>
      </c>
      <c r="B334" s="83" t="s">
        <v>307</v>
      </c>
    </row>
    <row r="335" spans="1:2">
      <c r="A335" s="83" t="s">
        <v>79</v>
      </c>
      <c r="B335" s="83" t="s">
        <v>307</v>
      </c>
    </row>
    <row r="336" spans="1:2">
      <c r="A336" s="83" t="s">
        <v>80</v>
      </c>
      <c r="B336" s="83" t="s">
        <v>307</v>
      </c>
    </row>
    <row r="337" spans="1:2">
      <c r="A337" s="83" t="s">
        <v>81</v>
      </c>
      <c r="B337" s="83" t="s">
        <v>307</v>
      </c>
    </row>
    <row r="338" spans="1:2">
      <c r="A338" s="83" t="s">
        <v>82</v>
      </c>
      <c r="B338" s="83" t="s">
        <v>307</v>
      </c>
    </row>
    <row r="339" spans="1:2">
      <c r="A339" s="83" t="s">
        <v>83</v>
      </c>
      <c r="B339" s="83" t="s">
        <v>307</v>
      </c>
    </row>
    <row r="340" spans="1:2">
      <c r="A340" s="83" t="s">
        <v>84</v>
      </c>
      <c r="B340" s="83" t="s">
        <v>308</v>
      </c>
    </row>
    <row r="341" spans="1:2">
      <c r="A341" s="83" t="s">
        <v>85</v>
      </c>
      <c r="B341" s="83" t="s">
        <v>308</v>
      </c>
    </row>
    <row r="342" spans="1:2">
      <c r="A342" s="83" t="s">
        <v>86</v>
      </c>
      <c r="B342" s="83" t="s">
        <v>308</v>
      </c>
    </row>
    <row r="343" spans="1:2">
      <c r="A343" s="83" t="s">
        <v>87</v>
      </c>
      <c r="B343" s="83" t="s">
        <v>308</v>
      </c>
    </row>
    <row r="344" spans="1:2">
      <c r="A344" s="83" t="s">
        <v>88</v>
      </c>
      <c r="B344" s="83" t="s">
        <v>308</v>
      </c>
    </row>
    <row r="345" spans="1:2">
      <c r="A345" s="83" t="s">
        <v>89</v>
      </c>
      <c r="B345" s="83" t="s">
        <v>308</v>
      </c>
    </row>
    <row r="346" spans="1:2">
      <c r="A346" s="83" t="s">
        <v>90</v>
      </c>
      <c r="B346" s="83" t="s">
        <v>308</v>
      </c>
    </row>
    <row r="347" spans="1:2">
      <c r="A347" s="83" t="s">
        <v>91</v>
      </c>
      <c r="B347" s="83" t="s">
        <v>308</v>
      </c>
    </row>
    <row r="348" spans="1:2">
      <c r="A348" s="83" t="s">
        <v>92</v>
      </c>
      <c r="B348" s="83" t="s">
        <v>308</v>
      </c>
    </row>
    <row r="349" spans="1:2">
      <c r="A349" s="83" t="s">
        <v>93</v>
      </c>
      <c r="B349" s="83" t="s">
        <v>308</v>
      </c>
    </row>
    <row r="350" spans="1:2">
      <c r="A350" s="83" t="s">
        <v>94</v>
      </c>
      <c r="B350" s="83" t="s">
        <v>308</v>
      </c>
    </row>
    <row r="351" spans="1:2">
      <c r="A351" s="83" t="s">
        <v>95</v>
      </c>
      <c r="B351" s="83" t="s">
        <v>308</v>
      </c>
    </row>
    <row r="352" spans="1:2">
      <c r="A352" s="83" t="s">
        <v>96</v>
      </c>
      <c r="B352" s="83" t="s">
        <v>308</v>
      </c>
    </row>
    <row r="353" spans="1:2">
      <c r="A353" s="83" t="s">
        <v>97</v>
      </c>
      <c r="B353" s="83" t="s">
        <v>308</v>
      </c>
    </row>
    <row r="354" spans="1:2">
      <c r="A354" s="83" t="s">
        <v>98</v>
      </c>
      <c r="B354" s="83" t="s">
        <v>308</v>
      </c>
    </row>
    <row r="355" spans="1:2">
      <c r="A355" s="83" t="s">
        <v>99</v>
      </c>
      <c r="B355" s="83" t="s">
        <v>308</v>
      </c>
    </row>
    <row r="356" spans="1:2">
      <c r="A356" s="83" t="s">
        <v>100</v>
      </c>
      <c r="B356" s="83" t="s">
        <v>308</v>
      </c>
    </row>
    <row r="357" spans="1:2">
      <c r="A357" s="83" t="s">
        <v>101</v>
      </c>
      <c r="B357" s="83" t="s">
        <v>308</v>
      </c>
    </row>
    <row r="358" spans="1:2">
      <c r="A358" s="83" t="s">
        <v>102</v>
      </c>
      <c r="B358" s="83" t="s">
        <v>308</v>
      </c>
    </row>
    <row r="359" spans="1:2">
      <c r="A359" s="83" t="s">
        <v>103</v>
      </c>
      <c r="B359" s="83" t="s">
        <v>308</v>
      </c>
    </row>
    <row r="360" spans="1:2">
      <c r="A360" s="83" t="s">
        <v>104</v>
      </c>
      <c r="B360" s="83" t="s">
        <v>308</v>
      </c>
    </row>
    <row r="361" spans="1:2">
      <c r="A361" s="83" t="s">
        <v>105</v>
      </c>
      <c r="B361" s="83" t="s">
        <v>308</v>
      </c>
    </row>
    <row r="362" spans="1:2">
      <c r="A362" s="83" t="s">
        <v>106</v>
      </c>
      <c r="B362" s="83" t="s">
        <v>308</v>
      </c>
    </row>
    <row r="363" spans="1:2">
      <c r="A363" s="83" t="s">
        <v>107</v>
      </c>
      <c r="B363" s="83" t="s">
        <v>308</v>
      </c>
    </row>
    <row r="364" spans="1:2">
      <c r="A364" s="83" t="s">
        <v>108</v>
      </c>
      <c r="B364" s="83" t="s">
        <v>308</v>
      </c>
    </row>
    <row r="365" spans="1:2">
      <c r="A365" s="83" t="s">
        <v>109</v>
      </c>
      <c r="B365" s="83" t="s">
        <v>308</v>
      </c>
    </row>
    <row r="366" spans="1:2">
      <c r="A366" s="83" t="s">
        <v>110</v>
      </c>
      <c r="B366" s="83" t="s">
        <v>308</v>
      </c>
    </row>
    <row r="367" spans="1:2">
      <c r="A367" s="83" t="s">
        <v>111</v>
      </c>
      <c r="B367" s="83" t="s">
        <v>308</v>
      </c>
    </row>
    <row r="368" spans="1:2">
      <c r="A368" s="83" t="s">
        <v>112</v>
      </c>
      <c r="B368" s="83" t="s">
        <v>308</v>
      </c>
    </row>
    <row r="369" spans="1:2">
      <c r="A369" s="83" t="s">
        <v>113</v>
      </c>
      <c r="B369" s="83" t="s">
        <v>308</v>
      </c>
    </row>
    <row r="370" spans="1:2">
      <c r="A370" s="83" t="s">
        <v>114</v>
      </c>
      <c r="B370" s="83" t="s">
        <v>308</v>
      </c>
    </row>
    <row r="371" spans="1:2">
      <c r="A371" s="83" t="s">
        <v>115</v>
      </c>
      <c r="B371" s="83" t="s">
        <v>308</v>
      </c>
    </row>
    <row r="372" spans="1:2">
      <c r="A372" s="83" t="s">
        <v>116</v>
      </c>
      <c r="B372" s="83" t="s">
        <v>308</v>
      </c>
    </row>
    <row r="373" spans="1:2">
      <c r="A373" s="83" t="s">
        <v>117</v>
      </c>
      <c r="B373" s="83" t="s">
        <v>308</v>
      </c>
    </row>
    <row r="374" spans="1:2">
      <c r="A374" s="83" t="s">
        <v>118</v>
      </c>
      <c r="B374" s="83" t="s">
        <v>308</v>
      </c>
    </row>
    <row r="375" spans="1:2">
      <c r="A375" s="83" t="s">
        <v>119</v>
      </c>
      <c r="B375" s="83" t="s">
        <v>308</v>
      </c>
    </row>
    <row r="376" spans="1:2">
      <c r="A376" s="83" t="s">
        <v>120</v>
      </c>
      <c r="B376" s="83" t="s">
        <v>308</v>
      </c>
    </row>
    <row r="377" spans="1:2">
      <c r="A377" s="83" t="s">
        <v>121</v>
      </c>
      <c r="B377" s="83" t="s">
        <v>308</v>
      </c>
    </row>
    <row r="378" spans="1:2">
      <c r="A378" s="83" t="s">
        <v>122</v>
      </c>
      <c r="B378" s="83" t="s">
        <v>308</v>
      </c>
    </row>
    <row r="379" spans="1:2">
      <c r="A379" s="83" t="s">
        <v>123</v>
      </c>
      <c r="B379" s="83" t="s">
        <v>308</v>
      </c>
    </row>
    <row r="380" spans="1:2">
      <c r="A380" s="83" t="s">
        <v>124</v>
      </c>
      <c r="B380" s="83" t="s">
        <v>308</v>
      </c>
    </row>
    <row r="381" spans="1:2">
      <c r="A381" s="83" t="s">
        <v>125</v>
      </c>
      <c r="B381" s="83" t="s">
        <v>308</v>
      </c>
    </row>
    <row r="382" spans="1:2">
      <c r="A382" s="83" t="s">
        <v>126</v>
      </c>
      <c r="B382" s="83" t="s">
        <v>308</v>
      </c>
    </row>
    <row r="383" spans="1:2">
      <c r="A383" s="83" t="s">
        <v>127</v>
      </c>
      <c r="B383" s="83" t="s">
        <v>308</v>
      </c>
    </row>
    <row r="384" spans="1:2">
      <c r="A384" s="83" t="s">
        <v>128</v>
      </c>
      <c r="B384" s="83" t="s">
        <v>308</v>
      </c>
    </row>
    <row r="385" spans="1:2">
      <c r="A385" s="83" t="s">
        <v>129</v>
      </c>
      <c r="B385" s="83" t="s">
        <v>308</v>
      </c>
    </row>
    <row r="386" spans="1:2">
      <c r="A386" s="83" t="s">
        <v>130</v>
      </c>
      <c r="B386" s="83" t="s">
        <v>308</v>
      </c>
    </row>
    <row r="387" spans="1:2">
      <c r="A387" s="83" t="s">
        <v>131</v>
      </c>
      <c r="B387" s="83" t="s">
        <v>308</v>
      </c>
    </row>
    <row r="388" spans="1:2">
      <c r="A388" s="83" t="s">
        <v>132</v>
      </c>
      <c r="B388" s="83" t="s">
        <v>308</v>
      </c>
    </row>
    <row r="389" spans="1:2">
      <c r="A389" s="83" t="s">
        <v>133</v>
      </c>
      <c r="B389" s="83" t="s">
        <v>308</v>
      </c>
    </row>
    <row r="390" spans="1:2">
      <c r="A390" s="83" t="s">
        <v>134</v>
      </c>
      <c r="B390" s="83" t="s">
        <v>308</v>
      </c>
    </row>
    <row r="391" spans="1:2">
      <c r="A391" s="83" t="s">
        <v>135</v>
      </c>
      <c r="B391" s="83" t="s">
        <v>308</v>
      </c>
    </row>
    <row r="392" spans="1:2">
      <c r="A392" s="83" t="s">
        <v>136</v>
      </c>
      <c r="B392" s="83" t="s">
        <v>308</v>
      </c>
    </row>
    <row r="393" spans="1:2">
      <c r="A393" s="83" t="s">
        <v>137</v>
      </c>
      <c r="B393" s="83" t="s">
        <v>308</v>
      </c>
    </row>
    <row r="394" spans="1:2">
      <c r="A394" s="83" t="s">
        <v>138</v>
      </c>
      <c r="B394" s="83" t="s">
        <v>308</v>
      </c>
    </row>
    <row r="395" spans="1:2">
      <c r="A395" s="83" t="s">
        <v>139</v>
      </c>
      <c r="B395" s="83" t="s">
        <v>308</v>
      </c>
    </row>
    <row r="396" spans="1:2">
      <c r="A396" s="83" t="s">
        <v>140</v>
      </c>
      <c r="B396" s="83" t="s">
        <v>308</v>
      </c>
    </row>
    <row r="397" spans="1:2">
      <c r="A397" s="83" t="s">
        <v>141</v>
      </c>
      <c r="B397" s="83" t="s">
        <v>308</v>
      </c>
    </row>
    <row r="398" spans="1:2">
      <c r="A398" s="83" t="s">
        <v>142</v>
      </c>
      <c r="B398" s="83" t="s">
        <v>308</v>
      </c>
    </row>
    <row r="399" spans="1:2">
      <c r="A399" s="83" t="s">
        <v>143</v>
      </c>
      <c r="B399" s="83" t="s">
        <v>308</v>
      </c>
    </row>
    <row r="400" spans="1:2">
      <c r="A400" s="83" t="s">
        <v>144</v>
      </c>
      <c r="B400" s="83" t="s">
        <v>308</v>
      </c>
    </row>
    <row r="401" spans="1:2">
      <c r="A401" s="83" t="s">
        <v>145</v>
      </c>
      <c r="B401" s="83" t="s">
        <v>308</v>
      </c>
    </row>
    <row r="402" spans="1:2">
      <c r="A402" s="83" t="s">
        <v>146</v>
      </c>
      <c r="B402" s="83" t="s">
        <v>308</v>
      </c>
    </row>
    <row r="403" spans="1:2">
      <c r="A403" s="83" t="s">
        <v>147</v>
      </c>
      <c r="B403" s="83" t="s">
        <v>308</v>
      </c>
    </row>
    <row r="404" spans="1:2">
      <c r="A404" s="83" t="s">
        <v>148</v>
      </c>
      <c r="B404" s="83" t="s">
        <v>308</v>
      </c>
    </row>
    <row r="405" spans="1:2">
      <c r="A405" s="83" t="s">
        <v>149</v>
      </c>
      <c r="B405" s="83" t="s">
        <v>308</v>
      </c>
    </row>
    <row r="406" spans="1:2">
      <c r="A406" s="83" t="s">
        <v>150</v>
      </c>
      <c r="B406" s="83" t="s">
        <v>308</v>
      </c>
    </row>
    <row r="407" spans="1:2">
      <c r="A407" s="83" t="s">
        <v>151</v>
      </c>
      <c r="B407" s="83" t="s">
        <v>308</v>
      </c>
    </row>
    <row r="408" spans="1:2">
      <c r="A408" s="83" t="s">
        <v>152</v>
      </c>
      <c r="B408" s="83" t="s">
        <v>308</v>
      </c>
    </row>
    <row r="409" spans="1:2">
      <c r="A409" s="83" t="s">
        <v>153</v>
      </c>
      <c r="B409" s="83" t="s">
        <v>308</v>
      </c>
    </row>
    <row r="410" spans="1:2">
      <c r="A410" s="83" t="s">
        <v>154</v>
      </c>
      <c r="B410" s="83" t="s">
        <v>308</v>
      </c>
    </row>
    <row r="411" spans="1:2">
      <c r="A411" s="83" t="s">
        <v>155</v>
      </c>
      <c r="B411" s="83" t="s">
        <v>308</v>
      </c>
    </row>
    <row r="412" spans="1:2">
      <c r="A412" s="83" t="s">
        <v>156</v>
      </c>
      <c r="B412" s="83" t="s">
        <v>308</v>
      </c>
    </row>
    <row r="413" spans="1:2">
      <c r="A413" s="83" t="s">
        <v>157</v>
      </c>
      <c r="B413" s="83" t="s">
        <v>308</v>
      </c>
    </row>
    <row r="414" spans="1:2">
      <c r="A414" s="83" t="s">
        <v>158</v>
      </c>
      <c r="B414" s="83" t="s">
        <v>308</v>
      </c>
    </row>
    <row r="415" spans="1:2">
      <c r="A415" s="83" t="s">
        <v>159</v>
      </c>
      <c r="B415" s="83" t="s">
        <v>308</v>
      </c>
    </row>
    <row r="416" spans="1:2">
      <c r="A416" s="83" t="s">
        <v>160</v>
      </c>
      <c r="B416" s="83" t="s">
        <v>308</v>
      </c>
    </row>
    <row r="417" spans="1:2">
      <c r="A417" s="83" t="s">
        <v>161</v>
      </c>
      <c r="B417" s="83" t="s">
        <v>308</v>
      </c>
    </row>
    <row r="418" spans="1:2">
      <c r="A418" s="83" t="s">
        <v>162</v>
      </c>
      <c r="B418" s="83" t="s">
        <v>308</v>
      </c>
    </row>
    <row r="419" spans="1:2">
      <c r="A419" s="83" t="s">
        <v>163</v>
      </c>
      <c r="B419" s="83" t="s">
        <v>308</v>
      </c>
    </row>
    <row r="420" spans="1:2">
      <c r="A420" s="83" t="s">
        <v>164</v>
      </c>
      <c r="B420" s="83" t="s">
        <v>308</v>
      </c>
    </row>
    <row r="421" spans="1:2">
      <c r="A421" s="83" t="s">
        <v>165</v>
      </c>
      <c r="B421" s="83" t="s">
        <v>308</v>
      </c>
    </row>
    <row r="422" spans="1:2">
      <c r="A422" s="83" t="s">
        <v>166</v>
      </c>
      <c r="B422" s="83" t="s">
        <v>308</v>
      </c>
    </row>
    <row r="423" spans="1:2">
      <c r="A423" s="83" t="s">
        <v>167</v>
      </c>
      <c r="B423" s="83" t="s">
        <v>308</v>
      </c>
    </row>
    <row r="424" spans="1:2">
      <c r="A424" s="83" t="s">
        <v>168</v>
      </c>
      <c r="B424" s="83" t="s">
        <v>308</v>
      </c>
    </row>
    <row r="425" spans="1:2">
      <c r="A425" s="83" t="s">
        <v>169</v>
      </c>
      <c r="B425" s="83" t="s">
        <v>308</v>
      </c>
    </row>
    <row r="426" spans="1:2">
      <c r="A426" s="83" t="s">
        <v>170</v>
      </c>
      <c r="B426" s="83" t="s">
        <v>308</v>
      </c>
    </row>
    <row r="427" spans="1:2">
      <c r="A427" s="83" t="s">
        <v>171</v>
      </c>
      <c r="B427" s="83" t="s">
        <v>308</v>
      </c>
    </row>
    <row r="428" spans="1:2">
      <c r="A428" s="83" t="s">
        <v>172</v>
      </c>
      <c r="B428" s="83" t="s">
        <v>308</v>
      </c>
    </row>
    <row r="429" spans="1:2">
      <c r="A429" s="83" t="s">
        <v>173</v>
      </c>
      <c r="B429" s="83" t="s">
        <v>308</v>
      </c>
    </row>
    <row r="430" spans="1:2">
      <c r="A430" s="83" t="s">
        <v>174</v>
      </c>
      <c r="B430" s="83" t="s">
        <v>308</v>
      </c>
    </row>
    <row r="431" spans="1:2">
      <c r="A431" s="83" t="s">
        <v>175</v>
      </c>
      <c r="B431" s="83" t="s">
        <v>308</v>
      </c>
    </row>
    <row r="432" spans="1:2">
      <c r="A432" s="83" t="s">
        <v>176</v>
      </c>
      <c r="B432" s="83" t="s">
        <v>308</v>
      </c>
    </row>
    <row r="433" spans="1:2">
      <c r="A433" s="83" t="s">
        <v>177</v>
      </c>
      <c r="B433" s="83" t="s">
        <v>308</v>
      </c>
    </row>
    <row r="434" spans="1:2">
      <c r="A434" s="83" t="s">
        <v>178</v>
      </c>
      <c r="B434" s="83" t="s">
        <v>308</v>
      </c>
    </row>
    <row r="435" spans="1:2">
      <c r="A435" s="83" t="s">
        <v>179</v>
      </c>
      <c r="B435" s="83" t="s">
        <v>308</v>
      </c>
    </row>
    <row r="436" spans="1:2">
      <c r="A436" s="83" t="s">
        <v>180</v>
      </c>
      <c r="B436" s="83" t="s">
        <v>308</v>
      </c>
    </row>
    <row r="437" spans="1:2">
      <c r="A437" s="83" t="s">
        <v>181</v>
      </c>
      <c r="B437" s="83" t="s">
        <v>308</v>
      </c>
    </row>
    <row r="438" spans="1:2">
      <c r="A438" s="83" t="s">
        <v>182</v>
      </c>
      <c r="B438" s="83" t="s">
        <v>308</v>
      </c>
    </row>
    <row r="439" spans="1:2">
      <c r="A439" s="83" t="s">
        <v>183</v>
      </c>
      <c r="B439" s="83" t="s">
        <v>308</v>
      </c>
    </row>
    <row r="440" spans="1:2">
      <c r="A440" s="83" t="s">
        <v>184</v>
      </c>
      <c r="B440" s="83" t="s">
        <v>308</v>
      </c>
    </row>
    <row r="441" spans="1:2">
      <c r="A441" s="83" t="s">
        <v>185</v>
      </c>
      <c r="B441" s="83" t="s">
        <v>308</v>
      </c>
    </row>
    <row r="442" spans="1:2">
      <c r="A442" s="83" t="s">
        <v>186</v>
      </c>
      <c r="B442" s="83" t="s">
        <v>308</v>
      </c>
    </row>
    <row r="443" spans="1:2">
      <c r="A443" s="83" t="s">
        <v>187</v>
      </c>
      <c r="B443" s="83" t="s">
        <v>308</v>
      </c>
    </row>
    <row r="444" spans="1:2">
      <c r="A444" s="83" t="s">
        <v>188</v>
      </c>
      <c r="B444" s="83" t="s">
        <v>308</v>
      </c>
    </row>
    <row r="445" spans="1:2">
      <c r="A445" s="83" t="s">
        <v>189</v>
      </c>
      <c r="B445" s="83" t="s">
        <v>308</v>
      </c>
    </row>
    <row r="446" spans="1:2">
      <c r="A446" s="83" t="s">
        <v>190</v>
      </c>
      <c r="B446" s="83" t="s">
        <v>308</v>
      </c>
    </row>
    <row r="447" spans="1:2">
      <c r="A447" s="83" t="s">
        <v>191</v>
      </c>
      <c r="B447" s="83" t="s">
        <v>308</v>
      </c>
    </row>
    <row r="448" spans="1:2">
      <c r="A448" s="83" t="s">
        <v>192</v>
      </c>
      <c r="B448" s="83" t="s">
        <v>308</v>
      </c>
    </row>
    <row r="449" spans="1:2">
      <c r="A449" s="83" t="s">
        <v>193</v>
      </c>
      <c r="B449" s="83" t="s">
        <v>308</v>
      </c>
    </row>
    <row r="450" spans="1:2">
      <c r="A450" s="83" t="s">
        <v>194</v>
      </c>
      <c r="B450" s="83" t="s">
        <v>308</v>
      </c>
    </row>
    <row r="451" spans="1:2">
      <c r="A451" s="83" t="s">
        <v>195</v>
      </c>
      <c r="B451" s="83" t="s">
        <v>308</v>
      </c>
    </row>
    <row r="452" spans="1:2">
      <c r="A452" s="83" t="s">
        <v>196</v>
      </c>
      <c r="B452" s="83" t="s">
        <v>308</v>
      </c>
    </row>
    <row r="453" spans="1:2">
      <c r="A453" s="83" t="s">
        <v>197</v>
      </c>
      <c r="B453" s="83" t="s">
        <v>308</v>
      </c>
    </row>
    <row r="454" spans="1:2">
      <c r="A454" s="83" t="s">
        <v>198</v>
      </c>
      <c r="B454" s="83" t="s">
        <v>308</v>
      </c>
    </row>
    <row r="455" spans="1:2">
      <c r="A455" s="83" t="s">
        <v>199</v>
      </c>
      <c r="B455" s="83" t="s">
        <v>308</v>
      </c>
    </row>
    <row r="456" spans="1:2">
      <c r="A456" s="83" t="s">
        <v>200</v>
      </c>
      <c r="B456" s="83" t="s">
        <v>308</v>
      </c>
    </row>
    <row r="457" spans="1:2">
      <c r="A457" s="83" t="s">
        <v>201</v>
      </c>
      <c r="B457" s="83" t="s">
        <v>308</v>
      </c>
    </row>
    <row r="458" spans="1:2">
      <c r="A458" s="83" t="s">
        <v>202</v>
      </c>
      <c r="B458" s="83" t="s">
        <v>308</v>
      </c>
    </row>
    <row r="459" spans="1:2">
      <c r="A459" s="83" t="s">
        <v>203</v>
      </c>
      <c r="B459" s="83" t="s">
        <v>308</v>
      </c>
    </row>
    <row r="460" spans="1:2">
      <c r="A460" s="83" t="s">
        <v>204</v>
      </c>
      <c r="B460" s="83" t="s">
        <v>308</v>
      </c>
    </row>
    <row r="461" spans="1:2">
      <c r="A461" s="83" t="s">
        <v>205</v>
      </c>
      <c r="B461" s="83" t="s">
        <v>308</v>
      </c>
    </row>
    <row r="462" spans="1:2">
      <c r="A462" s="83" t="s">
        <v>206</v>
      </c>
      <c r="B462" s="83" t="s">
        <v>308</v>
      </c>
    </row>
    <row r="463" spans="1:2">
      <c r="A463" s="83" t="s">
        <v>207</v>
      </c>
      <c r="B463" s="83" t="s">
        <v>308</v>
      </c>
    </row>
    <row r="464" spans="1:2">
      <c r="A464" s="83" t="s">
        <v>208</v>
      </c>
      <c r="B464" s="83" t="s">
        <v>308</v>
      </c>
    </row>
    <row r="465" spans="1:2">
      <c r="A465" s="83" t="s">
        <v>209</v>
      </c>
      <c r="B465" s="83" t="s">
        <v>308</v>
      </c>
    </row>
    <row r="466" spans="1:2">
      <c r="A466" s="83" t="s">
        <v>210</v>
      </c>
      <c r="B466" s="83" t="s">
        <v>308</v>
      </c>
    </row>
    <row r="467" spans="1:2">
      <c r="A467" s="83" t="s">
        <v>211</v>
      </c>
      <c r="B467" s="83" t="s">
        <v>308</v>
      </c>
    </row>
    <row r="468" spans="1:2">
      <c r="A468" s="83" t="s">
        <v>212</v>
      </c>
      <c r="B468" s="83" t="s">
        <v>308</v>
      </c>
    </row>
    <row r="469" spans="1:2">
      <c r="A469" s="83" t="s">
        <v>213</v>
      </c>
      <c r="B469" s="83" t="s">
        <v>308</v>
      </c>
    </row>
    <row r="470" spans="1:2">
      <c r="A470" s="83" t="s">
        <v>214</v>
      </c>
      <c r="B470" s="83" t="s">
        <v>308</v>
      </c>
    </row>
    <row r="471" spans="1:2">
      <c r="A471" s="83" t="s">
        <v>215</v>
      </c>
      <c r="B471" s="83" t="s">
        <v>308</v>
      </c>
    </row>
    <row r="472" spans="1:2">
      <c r="A472" s="83" t="s">
        <v>216</v>
      </c>
      <c r="B472" s="83" t="s">
        <v>308</v>
      </c>
    </row>
    <row r="473" spans="1:2">
      <c r="A473" s="83" t="s">
        <v>217</v>
      </c>
      <c r="B473" s="83" t="s">
        <v>308</v>
      </c>
    </row>
    <row r="474" spans="1:2">
      <c r="A474" s="83" t="s">
        <v>218</v>
      </c>
      <c r="B474" s="83" t="s">
        <v>308</v>
      </c>
    </row>
    <row r="475" spans="1:2">
      <c r="A475" s="83" t="s">
        <v>219</v>
      </c>
      <c r="B475" s="83" t="s">
        <v>308</v>
      </c>
    </row>
    <row r="476" spans="1:2">
      <c r="A476" s="83" t="s">
        <v>220</v>
      </c>
      <c r="B476" s="83" t="s">
        <v>308</v>
      </c>
    </row>
    <row r="477" spans="1:2">
      <c r="A477" s="83" t="s">
        <v>221</v>
      </c>
      <c r="B477" s="83" t="s">
        <v>308</v>
      </c>
    </row>
    <row r="478" spans="1:2">
      <c r="A478" s="83" t="s">
        <v>222</v>
      </c>
      <c r="B478" s="83" t="s">
        <v>308</v>
      </c>
    </row>
    <row r="479" spans="1:2">
      <c r="A479" s="83" t="s">
        <v>223</v>
      </c>
      <c r="B479" s="83" t="s">
        <v>308</v>
      </c>
    </row>
    <row r="480" spans="1:2">
      <c r="A480" s="83" t="s">
        <v>224</v>
      </c>
      <c r="B480" s="83" t="s">
        <v>308</v>
      </c>
    </row>
    <row r="481" spans="1:2">
      <c r="A481" s="83" t="s">
        <v>225</v>
      </c>
      <c r="B481" s="83" t="s">
        <v>308</v>
      </c>
    </row>
    <row r="482" spans="1:2">
      <c r="A482" s="83" t="s">
        <v>226</v>
      </c>
      <c r="B482" s="83" t="s">
        <v>308</v>
      </c>
    </row>
    <row r="483" spans="1:2">
      <c r="A483" s="83" t="s">
        <v>227</v>
      </c>
      <c r="B483" s="83" t="s">
        <v>308</v>
      </c>
    </row>
    <row r="484" spans="1:2">
      <c r="A484" s="83" t="s">
        <v>228</v>
      </c>
      <c r="B484" s="83" t="s">
        <v>308</v>
      </c>
    </row>
    <row r="485" spans="1:2">
      <c r="A485" s="83" t="s">
        <v>229</v>
      </c>
      <c r="B485" s="83" t="s">
        <v>308</v>
      </c>
    </row>
    <row r="486" spans="1:2">
      <c r="A486" s="83" t="s">
        <v>230</v>
      </c>
      <c r="B486" s="83" t="s">
        <v>308</v>
      </c>
    </row>
    <row r="487" spans="1:2">
      <c r="A487" s="83" t="s">
        <v>231</v>
      </c>
      <c r="B487" s="83" t="s">
        <v>308</v>
      </c>
    </row>
    <row r="488" spans="1:2">
      <c r="A488" s="83" t="s">
        <v>232</v>
      </c>
      <c r="B488" s="83" t="s">
        <v>308</v>
      </c>
    </row>
    <row r="489" spans="1:2">
      <c r="A489" s="83" t="s">
        <v>233</v>
      </c>
      <c r="B489" s="83" t="s">
        <v>308</v>
      </c>
    </row>
    <row r="490" spans="1:2">
      <c r="A490" s="83" t="s">
        <v>234</v>
      </c>
      <c r="B490" s="83" t="s">
        <v>308</v>
      </c>
    </row>
    <row r="491" spans="1:2">
      <c r="A491" s="83" t="s">
        <v>235</v>
      </c>
      <c r="B491" s="83" t="s">
        <v>308</v>
      </c>
    </row>
    <row r="492" spans="1:2">
      <c r="A492" s="83" t="s">
        <v>236</v>
      </c>
      <c r="B492" s="83" t="s">
        <v>308</v>
      </c>
    </row>
    <row r="493" spans="1:2">
      <c r="A493" s="83" t="s">
        <v>237</v>
      </c>
      <c r="B493" s="83" t="s">
        <v>308</v>
      </c>
    </row>
    <row r="494" spans="1:2">
      <c r="A494" s="83" t="s">
        <v>238</v>
      </c>
      <c r="B494" s="83" t="s">
        <v>308</v>
      </c>
    </row>
    <row r="495" spans="1:2">
      <c r="A495" s="83" t="s">
        <v>239</v>
      </c>
      <c r="B495" s="83" t="s">
        <v>308</v>
      </c>
    </row>
    <row r="496" spans="1:2">
      <c r="A496" s="83" t="s">
        <v>240</v>
      </c>
      <c r="B496" s="83" t="s">
        <v>308</v>
      </c>
    </row>
    <row r="497" spans="1:2">
      <c r="A497" s="83" t="s">
        <v>241</v>
      </c>
      <c r="B497" s="83" t="s">
        <v>308</v>
      </c>
    </row>
    <row r="498" spans="1:2">
      <c r="A498" s="83" t="s">
        <v>242</v>
      </c>
      <c r="B498" s="83" t="s">
        <v>308</v>
      </c>
    </row>
    <row r="499" spans="1:2">
      <c r="A499" s="83" t="s">
        <v>243</v>
      </c>
      <c r="B499" s="83" t="s">
        <v>308</v>
      </c>
    </row>
    <row r="500" spans="1:2">
      <c r="A500" s="83" t="s">
        <v>244</v>
      </c>
      <c r="B500" s="83" t="s">
        <v>308</v>
      </c>
    </row>
    <row r="501" spans="1:2">
      <c r="A501" s="83" t="s">
        <v>245</v>
      </c>
      <c r="B501" s="83" t="s">
        <v>308</v>
      </c>
    </row>
    <row r="502" spans="1:2">
      <c r="A502" s="83" t="s">
        <v>246</v>
      </c>
      <c r="B502" s="83" t="s">
        <v>308</v>
      </c>
    </row>
    <row r="503" spans="1:2">
      <c r="A503" s="83" t="s">
        <v>247</v>
      </c>
      <c r="B503" s="83" t="s">
        <v>308</v>
      </c>
    </row>
    <row r="504" spans="1:2">
      <c r="A504" s="83" t="s">
        <v>248</v>
      </c>
      <c r="B504" s="83" t="s">
        <v>308</v>
      </c>
    </row>
    <row r="505" spans="1:2">
      <c r="A505" s="83" t="s">
        <v>249</v>
      </c>
      <c r="B505" s="83" t="s">
        <v>308</v>
      </c>
    </row>
    <row r="506" spans="1:2">
      <c r="A506" s="83" t="s">
        <v>250</v>
      </c>
      <c r="B506" s="83" t="s">
        <v>308</v>
      </c>
    </row>
    <row r="507" spans="1:2">
      <c r="A507" s="83" t="s">
        <v>251</v>
      </c>
      <c r="B507" s="83" t="s">
        <v>308</v>
      </c>
    </row>
    <row r="508" spans="1:2">
      <c r="A508" s="83" t="s">
        <v>252</v>
      </c>
      <c r="B508" s="83" t="s">
        <v>308</v>
      </c>
    </row>
    <row r="509" spans="1:2">
      <c r="A509" s="83" t="s">
        <v>253</v>
      </c>
      <c r="B509" s="83" t="s">
        <v>308</v>
      </c>
    </row>
    <row r="510" spans="1:2">
      <c r="A510" s="83" t="s">
        <v>254</v>
      </c>
      <c r="B510" s="83" t="s">
        <v>308</v>
      </c>
    </row>
    <row r="511" spans="1:2">
      <c r="A511" s="83" t="s">
        <v>255</v>
      </c>
      <c r="B511" s="83" t="s">
        <v>308</v>
      </c>
    </row>
    <row r="512" spans="1:2">
      <c r="A512" s="83" t="s">
        <v>256</v>
      </c>
      <c r="B512" s="83" t="s">
        <v>308</v>
      </c>
    </row>
    <row r="513" spans="1:2">
      <c r="A513" s="83" t="s">
        <v>257</v>
      </c>
      <c r="B513" s="83" t="s">
        <v>308</v>
      </c>
    </row>
    <row r="514" spans="1:2">
      <c r="A514" s="83" t="s">
        <v>258</v>
      </c>
      <c r="B514" s="83" t="s">
        <v>308</v>
      </c>
    </row>
    <row r="515" spans="1:2">
      <c r="A515" s="83" t="s">
        <v>259</v>
      </c>
      <c r="B515" s="83" t="s">
        <v>308</v>
      </c>
    </row>
    <row r="516" spans="1:2">
      <c r="A516" s="83" t="s">
        <v>260</v>
      </c>
      <c r="B516" s="83" t="s">
        <v>308</v>
      </c>
    </row>
    <row r="517" spans="1:2">
      <c r="A517" s="83" t="s">
        <v>261</v>
      </c>
      <c r="B517" s="83" t="s">
        <v>308</v>
      </c>
    </row>
    <row r="518" spans="1:2">
      <c r="A518" s="83" t="s">
        <v>262</v>
      </c>
      <c r="B518" s="83" t="s">
        <v>308</v>
      </c>
    </row>
    <row r="519" spans="1:2">
      <c r="A519" s="83" t="s">
        <v>263</v>
      </c>
      <c r="B519" s="83" t="s">
        <v>308</v>
      </c>
    </row>
    <row r="520" spans="1:2">
      <c r="A520" s="83" t="s">
        <v>264</v>
      </c>
      <c r="B520" s="83" t="s">
        <v>308</v>
      </c>
    </row>
    <row r="521" spans="1:2">
      <c r="A521" s="83" t="s">
        <v>265</v>
      </c>
      <c r="B521" s="83" t="s">
        <v>308</v>
      </c>
    </row>
    <row r="522" spans="1:2">
      <c r="A522" s="83" t="s">
        <v>266</v>
      </c>
      <c r="B522" s="83" t="s">
        <v>308</v>
      </c>
    </row>
    <row r="523" spans="1:2">
      <c r="A523" s="83" t="s">
        <v>267</v>
      </c>
      <c r="B523" s="83" t="s">
        <v>308</v>
      </c>
    </row>
    <row r="524" spans="1:2">
      <c r="A524" s="83" t="s">
        <v>268</v>
      </c>
      <c r="B524" s="83" t="s">
        <v>308</v>
      </c>
    </row>
    <row r="525" spans="1:2">
      <c r="A525" s="83" t="s">
        <v>269</v>
      </c>
      <c r="B525" s="83" t="s">
        <v>308</v>
      </c>
    </row>
    <row r="526" spans="1:2">
      <c r="A526" s="83" t="s">
        <v>270</v>
      </c>
      <c r="B526" s="83" t="s">
        <v>308</v>
      </c>
    </row>
    <row r="527" spans="1:2">
      <c r="A527" s="83" t="s">
        <v>271</v>
      </c>
      <c r="B527" s="83" t="s">
        <v>308</v>
      </c>
    </row>
    <row r="528" spans="1:2">
      <c r="A528" s="83" t="s">
        <v>272</v>
      </c>
      <c r="B528" s="83" t="s">
        <v>308</v>
      </c>
    </row>
    <row r="529" spans="1:2">
      <c r="A529" s="83" t="s">
        <v>273</v>
      </c>
      <c r="B529" s="83" t="s">
        <v>308</v>
      </c>
    </row>
    <row r="530" spans="1:2">
      <c r="A530" s="83" t="s">
        <v>274</v>
      </c>
      <c r="B530" s="83" t="s">
        <v>308</v>
      </c>
    </row>
    <row r="531" spans="1:2">
      <c r="A531" s="83" t="s">
        <v>275</v>
      </c>
      <c r="B531" s="83" t="s">
        <v>308</v>
      </c>
    </row>
    <row r="532" spans="1:2">
      <c r="A532" s="83" t="s">
        <v>276</v>
      </c>
      <c r="B532" s="83" t="s">
        <v>308</v>
      </c>
    </row>
    <row r="533" spans="1:2">
      <c r="A533" s="83" t="s">
        <v>277</v>
      </c>
      <c r="B533" s="83" t="s">
        <v>308</v>
      </c>
    </row>
    <row r="534" spans="1:2">
      <c r="A534" s="83" t="s">
        <v>278</v>
      </c>
      <c r="B534" s="83" t="s">
        <v>308</v>
      </c>
    </row>
    <row r="535" spans="1:2">
      <c r="A535" s="83" t="s">
        <v>279</v>
      </c>
      <c r="B535" s="83" t="s">
        <v>309</v>
      </c>
    </row>
    <row r="536" spans="1:2">
      <c r="A536" s="83" t="s">
        <v>280</v>
      </c>
      <c r="B536" s="83" t="s">
        <v>309</v>
      </c>
    </row>
    <row r="537" spans="1:2">
      <c r="A537" s="83" t="s">
        <v>281</v>
      </c>
      <c r="B537" s="83" t="s">
        <v>309</v>
      </c>
    </row>
    <row r="538" spans="1:2">
      <c r="A538" s="83" t="s">
        <v>282</v>
      </c>
      <c r="B538" s="83" t="s">
        <v>309</v>
      </c>
    </row>
    <row r="539" spans="1:2">
      <c r="A539" s="83" t="s">
        <v>283</v>
      </c>
      <c r="B539" s="83" t="s">
        <v>309</v>
      </c>
    </row>
    <row r="540" spans="1:2">
      <c r="A540" s="83" t="s">
        <v>284</v>
      </c>
      <c r="B540" s="83" t="s">
        <v>309</v>
      </c>
    </row>
    <row r="541" spans="1:2">
      <c r="A541" s="83" t="s">
        <v>285</v>
      </c>
      <c r="B541" s="83" t="s">
        <v>309</v>
      </c>
    </row>
    <row r="542" spans="1:2">
      <c r="A542" s="83" t="s">
        <v>286</v>
      </c>
      <c r="B542" s="83" t="s">
        <v>309</v>
      </c>
    </row>
    <row r="543" spans="1:2">
      <c r="A543" s="83" t="s">
        <v>287</v>
      </c>
      <c r="B543" s="83" t="s">
        <v>309</v>
      </c>
    </row>
    <row r="544" spans="1:2">
      <c r="A544" s="83" t="s">
        <v>288</v>
      </c>
      <c r="B544" s="83" t="s">
        <v>309</v>
      </c>
    </row>
    <row r="545" spans="1:2">
      <c r="A545" s="83" t="s">
        <v>289</v>
      </c>
      <c r="B545" s="83" t="s">
        <v>309</v>
      </c>
    </row>
    <row r="546" spans="1:2">
      <c r="A546" s="83" t="s">
        <v>290</v>
      </c>
      <c r="B546" s="83" t="s">
        <v>309</v>
      </c>
    </row>
    <row r="547" spans="1:2">
      <c r="A547" s="83" t="s">
        <v>291</v>
      </c>
      <c r="B547" s="83" t="s">
        <v>309</v>
      </c>
    </row>
    <row r="548" spans="1:2">
      <c r="A548" s="83" t="s">
        <v>292</v>
      </c>
      <c r="B548" s="83" t="s">
        <v>309</v>
      </c>
    </row>
    <row r="549" spans="1:2">
      <c r="A549" s="83" t="s">
        <v>293</v>
      </c>
      <c r="B549" s="83" t="s">
        <v>309</v>
      </c>
    </row>
    <row r="550" spans="1:2">
      <c r="A550" s="83" t="s">
        <v>294</v>
      </c>
      <c r="B550" s="83" t="s">
        <v>309</v>
      </c>
    </row>
    <row r="551" spans="1:2">
      <c r="A551" s="83" t="s">
        <v>295</v>
      </c>
      <c r="B551" s="83" t="s">
        <v>309</v>
      </c>
    </row>
    <row r="552" spans="1:2">
      <c r="A552" s="83" t="s">
        <v>296</v>
      </c>
      <c r="B552" s="83" t="s">
        <v>309</v>
      </c>
    </row>
    <row r="553" spans="1:2">
      <c r="A553" s="83" t="s">
        <v>297</v>
      </c>
      <c r="B553" s="83" t="s">
        <v>309</v>
      </c>
    </row>
    <row r="554" spans="1:2">
      <c r="A554" s="83" t="s">
        <v>298</v>
      </c>
      <c r="B554" s="83" t="s">
        <v>309</v>
      </c>
    </row>
    <row r="555" spans="1:2">
      <c r="A555" s="83" t="s">
        <v>299</v>
      </c>
      <c r="B555" s="83" t="s">
        <v>309</v>
      </c>
    </row>
    <row r="556" spans="1:2">
      <c r="A556" s="83" t="s">
        <v>300</v>
      </c>
      <c r="B556" s="83" t="s">
        <v>309</v>
      </c>
    </row>
    <row r="557" spans="1:2">
      <c r="A557" s="83" t="s">
        <v>301</v>
      </c>
      <c r="B557" s="83" t="s">
        <v>309</v>
      </c>
    </row>
    <row r="558" spans="1:2">
      <c r="A558" s="83" t="s">
        <v>302</v>
      </c>
      <c r="B558" s="83" t="s">
        <v>309</v>
      </c>
    </row>
    <row r="559" spans="1:2">
      <c r="A559" s="83" t="s">
        <v>303</v>
      </c>
      <c r="B559" s="83" t="s">
        <v>309</v>
      </c>
    </row>
    <row r="560" spans="1:2">
      <c r="A560" s="83" t="s">
        <v>304</v>
      </c>
      <c r="B560" s="83" t="s">
        <v>309</v>
      </c>
    </row>
    <row r="561" spans="1:2">
      <c r="A561" s="83" t="s">
        <v>305</v>
      </c>
      <c r="B561" s="83" t="s">
        <v>309</v>
      </c>
    </row>
  </sheetData>
  <mergeCells count="103">
    <mergeCell ref="AC44:AD45"/>
    <mergeCell ref="AG44:AH45"/>
    <mergeCell ref="C49:AI49"/>
    <mergeCell ref="EC100:EH100"/>
    <mergeCell ref="C2:N2"/>
    <mergeCell ref="E44:F45"/>
    <mergeCell ref="I44:J45"/>
    <mergeCell ref="M44:N45"/>
    <mergeCell ref="Q44:R45"/>
    <mergeCell ref="U44:V45"/>
    <mergeCell ref="Y44:Z45"/>
    <mergeCell ref="AC40:AD41"/>
    <mergeCell ref="AG40:AH41"/>
    <mergeCell ref="E42:F43"/>
    <mergeCell ref="I42:J43"/>
    <mergeCell ref="M42:N43"/>
    <mergeCell ref="Q42:R43"/>
    <mergeCell ref="U42:V43"/>
    <mergeCell ref="Y42:Z43"/>
    <mergeCell ref="AC42:AD43"/>
    <mergeCell ref="AG42:AH43"/>
    <mergeCell ref="E40:F41"/>
    <mergeCell ref="I40:J41"/>
    <mergeCell ref="M40:N41"/>
    <mergeCell ref="Q40:R41"/>
    <mergeCell ref="U40:V41"/>
    <mergeCell ref="Y40:Z41"/>
    <mergeCell ref="AC36:AD37"/>
    <mergeCell ref="AG36:AH37"/>
    <mergeCell ref="E38:F39"/>
    <mergeCell ref="I38:J39"/>
    <mergeCell ref="M38:N39"/>
    <mergeCell ref="Q38:R39"/>
    <mergeCell ref="U38:V39"/>
    <mergeCell ref="Y38:Z39"/>
    <mergeCell ref="AC38:AD39"/>
    <mergeCell ref="AG38:AH39"/>
    <mergeCell ref="E36:F37"/>
    <mergeCell ref="I36:J37"/>
    <mergeCell ref="M36:N37"/>
    <mergeCell ref="Q36:R37"/>
    <mergeCell ref="U36:V37"/>
    <mergeCell ref="Y36:Z37"/>
    <mergeCell ref="AC32:AD33"/>
    <mergeCell ref="AG32:AH33"/>
    <mergeCell ref="E34:F35"/>
    <mergeCell ref="I34:J35"/>
    <mergeCell ref="M34:N35"/>
    <mergeCell ref="Q34:R35"/>
    <mergeCell ref="U34:V35"/>
    <mergeCell ref="Y34:Z35"/>
    <mergeCell ref="AC34:AD35"/>
    <mergeCell ref="AG34:AH35"/>
    <mergeCell ref="E32:F33"/>
    <mergeCell ref="I32:J33"/>
    <mergeCell ref="M32:N33"/>
    <mergeCell ref="Q32:R33"/>
    <mergeCell ref="U32:V33"/>
    <mergeCell ref="Y32:Z33"/>
    <mergeCell ref="AB29:AD29"/>
    <mergeCell ref="AF29:AH29"/>
    <mergeCell ref="D30:F30"/>
    <mergeCell ref="H30:J30"/>
    <mergeCell ref="L30:N30"/>
    <mergeCell ref="P30:R30"/>
    <mergeCell ref="T30:V30"/>
    <mergeCell ref="X30:Z30"/>
    <mergeCell ref="AB30:AD30"/>
    <mergeCell ref="AF30:AH30"/>
    <mergeCell ref="D29:F29"/>
    <mergeCell ref="H29:J29"/>
    <mergeCell ref="L29:N29"/>
    <mergeCell ref="P29:R29"/>
    <mergeCell ref="T29:V29"/>
    <mergeCell ref="X29:Z29"/>
    <mergeCell ref="D21:R21"/>
    <mergeCell ref="T21:AH21"/>
    <mergeCell ref="E24:J24"/>
    <mergeCell ref="L24:Q24"/>
    <mergeCell ref="V24:AA24"/>
    <mergeCell ref="AB24:AG25"/>
    <mergeCell ref="E25:J25"/>
    <mergeCell ref="L25:Q25"/>
    <mergeCell ref="V25:AA25"/>
    <mergeCell ref="T1:Y1"/>
    <mergeCell ref="AA1:AJ1"/>
    <mergeCell ref="T2:Y2"/>
    <mergeCell ref="AA2:AJ2"/>
    <mergeCell ref="V6:AA6"/>
    <mergeCell ref="V7:AA7"/>
    <mergeCell ref="J13:O13"/>
    <mergeCell ref="V13:AA13"/>
    <mergeCell ref="H16:M16"/>
    <mergeCell ref="P16:U16"/>
    <mergeCell ref="Z16:AG17"/>
    <mergeCell ref="H17:M17"/>
    <mergeCell ref="P17:U17"/>
    <mergeCell ref="P9:U9"/>
    <mergeCell ref="AB9:AG9"/>
    <mergeCell ref="P10:U10"/>
    <mergeCell ref="AB10:AG10"/>
    <mergeCell ref="J12:O12"/>
    <mergeCell ref="V12:AA12"/>
  </mergeCells>
  <conditionalFormatting sqref="AE8:AF8 T8 N11 X11 R14 L14 H22 N22 X22 D33 D35 D37 D39 D41 D43 D45 H33 L33 P33 T33 X33 AB33 AF33 H35 H37 H39 H41 H43 H45 L35 L37 L39 L41 L43 L45 P35 P37 P39 P41 P43 P45 T35 T37 T39 T41 T43 T45 X35 X37 X39 X41 X43 X45 AB35 AB37 AB39 AB41 AB43 AB45 AF35 AF37 AF39 AF41 AF43 AF45">
    <cfRule type="cellIs" dxfId="2" priority="2" stopIfTrue="1" operator="greaterThan">
      <formula>0</formula>
    </cfRule>
    <cfRule type="cellIs" dxfId="1" priority="3" stopIfTrue="1" operator="lessThan">
      <formula>0</formula>
    </cfRule>
  </conditionalFormatting>
  <conditionalFormatting sqref="D32 D34 D36 D38 D40 D42 D44 H32 H34 H36 H38 H40 H42 H44 L32 P32 L34 P34 L36 P36 L38 P38 L40 P40 L42 P42 L44 P44 T32 T34 T36 T38 T40 T42 T44 X32 X34 X36 X38 X40 X42 X44 AB32 AB34 AB36 AB38 AB40 AB42 AB44 AF32 AF34 AF36 AF38 AF40 AF42 AF44">
    <cfRule type="containsBlanks" dxfId="0" priority="1" stopIfTrue="1">
      <formula>LEN(TRIM(D32))=0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Picture</vt:lpstr>
      <vt:lpstr>Sheet1</vt:lpstr>
      <vt:lpstr>Notes</vt:lpstr>
      <vt:lpstr>Annotated Report Example</vt:lpstr>
      <vt:lpstr>'Annotated Report Example'!LeakageTreePicture</vt:lpstr>
      <vt:lpstr>LeakageTreePicture</vt:lpstr>
    </vt:vector>
  </TitlesOfParts>
  <Company>IRI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 C. DeCaria</dc:creator>
  <dc:description>Final 1.03 version of leakage tree template, with annotated example.</dc:description>
  <cp:lastModifiedBy>Authorized User</cp:lastModifiedBy>
  <dcterms:created xsi:type="dcterms:W3CDTF">2010-07-16T17:51:28Z</dcterms:created>
  <dcterms:modified xsi:type="dcterms:W3CDTF">2012-02-08T14:37:13Z</dcterms:modified>
</cp:coreProperties>
</file>